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 activeTab="2"/>
  </bookViews>
  <sheets>
    <sheet name="indicatori cheie" sheetId="3" r:id="rId1"/>
    <sheet name="1.1 pozitia financiara_092019" sheetId="1" r:id="rId2"/>
    <sheet name="1.2 RezG_092019" sheetId="2" r:id="rId3"/>
  </sheets>
  <definedNames>
    <definedName name="_xlnm.Print_Area" localSheetId="2">'1.2 RezG_092019'!$B$2:$E$84</definedName>
  </definedNames>
  <calcPr calcId="125725"/>
</workbook>
</file>

<file path=xl/calcChain.xml><?xml version="1.0" encoding="utf-8"?>
<calcChain xmlns="http://schemas.openxmlformats.org/spreadsheetml/2006/main">
  <c r="H30" i="3"/>
  <c r="G30"/>
  <c r="H29"/>
  <c r="G29"/>
  <c r="H28"/>
  <c r="G28"/>
  <c r="H27"/>
  <c r="G27"/>
  <c r="F24"/>
  <c r="G24"/>
  <c r="H24"/>
  <c r="F23"/>
  <c r="F22"/>
  <c r="G22"/>
  <c r="G21"/>
  <c r="F21"/>
  <c r="F18"/>
  <c r="G18" s="1"/>
  <c r="H18"/>
  <c r="F17"/>
  <c r="G17" s="1"/>
  <c r="H14"/>
  <c r="G14"/>
  <c r="H22"/>
  <c r="G13"/>
  <c r="H13"/>
  <c r="G12"/>
  <c r="H12"/>
  <c r="G11"/>
  <c r="H21"/>
  <c r="H10"/>
  <c r="G10"/>
  <c r="H7"/>
  <c r="G7"/>
  <c r="G6"/>
  <c r="G5"/>
  <c r="H4"/>
  <c r="G4"/>
  <c r="P40" i="2"/>
  <c r="Q26"/>
  <c r="S25"/>
  <c r="R25"/>
  <c r="R22"/>
  <c r="S15"/>
  <c r="S17" s="1"/>
  <c r="S19" s="1"/>
  <c r="R12"/>
  <c r="R13" s="1"/>
  <c r="R15" s="1"/>
  <c r="R17" s="1"/>
  <c r="R19" s="1"/>
  <c r="R26" s="1"/>
  <c r="R9"/>
  <c r="Q9" s="1"/>
  <c r="Q8"/>
  <c r="G23" i="3" l="1"/>
  <c r="H23"/>
  <c r="H11"/>
  <c r="S26" i="2"/>
</calcChain>
</file>

<file path=xl/sharedStrings.xml><?xml version="1.0" encoding="utf-8"?>
<sst xmlns="http://schemas.openxmlformats.org/spreadsheetml/2006/main" count="220" uniqueCount="163">
  <si>
    <t>Situatia individuala a pozitiei financiare la 30 Septembrie 2019</t>
  </si>
  <si>
    <t>In lei</t>
  </si>
  <si>
    <t>30.09.2019</t>
  </si>
  <si>
    <t>31.12.2018</t>
  </si>
  <si>
    <t>Active</t>
  </si>
  <si>
    <t>Imobilizari necorporale</t>
  </si>
  <si>
    <t>Imobilizari corporale</t>
  </si>
  <si>
    <t>Investitii imobiliare</t>
  </si>
  <si>
    <t>4a</t>
  </si>
  <si>
    <t>Active financiare disponibile pentru vanzare</t>
  </si>
  <si>
    <t>Active financiare evaluate la valoare justa prin contul de profit si pierdere</t>
  </si>
  <si>
    <t>4b</t>
  </si>
  <si>
    <t>Active financiare la cost amortizat</t>
  </si>
  <si>
    <t>Credite si avansuri acordate</t>
  </si>
  <si>
    <t>Creante comerciale si alte creante</t>
  </si>
  <si>
    <t>8a</t>
  </si>
  <si>
    <t xml:space="preserve">Alte active financiare </t>
  </si>
  <si>
    <t>Cont in banca aferent clientilor</t>
  </si>
  <si>
    <t>Numerar si echivalente de numerar</t>
  </si>
  <si>
    <t>Active clasificate ca detinute pentru vanzare</t>
  </si>
  <si>
    <t>Total active</t>
  </si>
  <si>
    <t>Capitaluri proprii</t>
  </si>
  <si>
    <t>Capital social</t>
  </si>
  <si>
    <t>Ajustare capital social</t>
  </si>
  <si>
    <t>Actiuni proprii</t>
  </si>
  <si>
    <t>Prime de capital</t>
  </si>
  <si>
    <t>16a1</t>
  </si>
  <si>
    <t>Rezerve din reevaluarea activelor financiare disponibile pentru vanzare</t>
  </si>
  <si>
    <t>16b1</t>
  </si>
  <si>
    <t xml:space="preserve">Alte rezerve </t>
  </si>
  <si>
    <t xml:space="preserve">Total rezerve </t>
  </si>
  <si>
    <t>17a</t>
  </si>
  <si>
    <t>Rezultatul curent</t>
  </si>
  <si>
    <t xml:space="preserve">Rezultatul reportat </t>
  </si>
  <si>
    <t>Total capitaluri proprii atribuibile actionarilor Societatii</t>
  </si>
  <si>
    <t>Datorii</t>
  </si>
  <si>
    <t>Datorii privind leasing-ul financiar</t>
  </si>
  <si>
    <t>Provizioane</t>
  </si>
  <si>
    <t>Total datorii pe termen lung</t>
  </si>
  <si>
    <t>18b</t>
  </si>
  <si>
    <t>Datorii bancare pe tement scurt</t>
  </si>
  <si>
    <t>18a</t>
  </si>
  <si>
    <t>Partea curenta a datoriilor privind leasingul financiar</t>
  </si>
  <si>
    <t>Sume datorate clientilor (disponibilitatile clientilor)</t>
  </si>
  <si>
    <t>Datorii comerciale si alte datorii</t>
  </si>
  <si>
    <t>Total datorii curente</t>
  </si>
  <si>
    <t>Total datorii</t>
  </si>
  <si>
    <t>Total capitaluri proprii si datorii</t>
  </si>
  <si>
    <t>Situatia individuala a rezultatului global</t>
  </si>
  <si>
    <t xml:space="preserve">Retratari in situatia individuala a rezultatului global </t>
  </si>
  <si>
    <t>Raportare la 30.09.2019</t>
  </si>
  <si>
    <t>Raportare la 31.12.2016</t>
  </si>
  <si>
    <t>30.09.2018</t>
  </si>
  <si>
    <t>2016
 retratat</t>
  </si>
  <si>
    <t>Retratari</t>
  </si>
  <si>
    <t>Activitati continue</t>
  </si>
  <si>
    <t>Venituri din comisioane si activitati conexe</t>
  </si>
  <si>
    <t>…..</t>
  </si>
  <si>
    <t>Castiguri nete financiare alte decat dividende</t>
  </si>
  <si>
    <t>Pierderi nete  financiare</t>
  </si>
  <si>
    <t>2a</t>
  </si>
  <si>
    <t>Castiguri nete financiare din tranzactii cu actiuni si obligatiuni realizate</t>
  </si>
  <si>
    <t xml:space="preserve">Reclasificarea pierderilor nete recunoscute in contul de rezultate global la contul de rezultate, aferent activelor financiare disponibile pentru vanzare </t>
  </si>
  <si>
    <t>2b</t>
  </si>
  <si>
    <t xml:space="preserve">Castiguri nete financiare din tranzactii cu produse Turbo </t>
  </si>
  <si>
    <t>…….</t>
  </si>
  <si>
    <t>2c</t>
  </si>
  <si>
    <t>Castiguri nete din evaluarea activelor financiare masurate la valoarea justa prin contul de profit si pierdere nerealizate</t>
  </si>
  <si>
    <t>Venituri financiare din dividende</t>
  </si>
  <si>
    <t>Costuri aferente vanzarilor</t>
  </si>
  <si>
    <t>Venituri financiare din dobanzi</t>
  </si>
  <si>
    <t>Rezultatul activitatilor de exploatare</t>
  </si>
  <si>
    <t>Venituri din inchirieri</t>
  </si>
  <si>
    <t>Castig net din cedarea/casarea imobilizarilor</t>
  </si>
  <si>
    <t>Profit inainte de impozitare</t>
  </si>
  <si>
    <t>Alte venituri</t>
  </si>
  <si>
    <t>Venituri din anularea de provizioane pentru riscuri si cheltuieli</t>
  </si>
  <si>
    <t>Profit din activitati continue</t>
  </si>
  <si>
    <t>Venituri din ajustari pentru deprecierea activelor curente</t>
  </si>
  <si>
    <t>Total venituri din  activitati continue</t>
  </si>
  <si>
    <t>Profitul perioadei</t>
  </si>
  <si>
    <t>Alte elemente ale rezultatului global</t>
  </si>
  <si>
    <t>Cheltuieli cu personalul si colaboratori</t>
  </si>
  <si>
    <t>Modificarea neta a valorii juste a activelor financiare disponibile pentru vanzare transferate in contul de profit sau pierdere</t>
  </si>
  <si>
    <t>Alte cheltuieli operationale</t>
  </si>
  <si>
    <t>Pozitii ce pot fi reclasificate la profit si pierdere</t>
  </si>
  <si>
    <t>Cheltuieli cu materii prime, materiale</t>
  </si>
  <si>
    <t>Modificarea neta a valorii juste a activelor financiare disponibile pentru vanzare</t>
  </si>
  <si>
    <t>Cheltuieli cu energia si apa</t>
  </si>
  <si>
    <t>Total alte elemente ale rezultatului global aferent perioadei</t>
  </si>
  <si>
    <t>Cheltuieli cu impozite si taxe</t>
  </si>
  <si>
    <t>Total cont de profit si pierdere si alte elemente ale rezultatului global aferente perioadei</t>
  </si>
  <si>
    <t>Cheltuieli privind prestatiile externe</t>
  </si>
  <si>
    <t>Ajustari de valoare ale activelor necorporale si corporale</t>
  </si>
  <si>
    <t>Cheltuieli cu provizioane pentru riscuri si cheltuieli</t>
  </si>
  <si>
    <t>Cheltuieli cu dobanzi</t>
  </si>
  <si>
    <t>Pierderi din deprecierea participatiilor</t>
  </si>
  <si>
    <t>19a</t>
  </si>
  <si>
    <t>Pierdere neta din cedarea/casarea imobilizarilor</t>
  </si>
  <si>
    <t>19b</t>
  </si>
  <si>
    <t>Pierderi din deprecierea Creantelor</t>
  </si>
  <si>
    <t>Alte cheltuieli</t>
  </si>
  <si>
    <t>Total cheltuieli</t>
  </si>
  <si>
    <t>Cheltuiala cu impozitul pe profit</t>
  </si>
  <si>
    <t>Pierdere din activitati continue</t>
  </si>
  <si>
    <t>Activitati intrerupte</t>
  </si>
  <si>
    <t>Pierdere din activitati intrerupte (dupa impozitare)</t>
  </si>
  <si>
    <t>Situatia individuala a rezultatului global (continuare)</t>
  </si>
  <si>
    <t>Raportare la 30.06.2019</t>
  </si>
  <si>
    <t>30.06.2019</t>
  </si>
  <si>
    <t>30.06.2018</t>
  </si>
  <si>
    <t>Actiuni gratuite primite clasificate ca disponibile pentru vanzare</t>
  </si>
  <si>
    <t>-</t>
  </si>
  <si>
    <t>Modificari de valoare a imobilizarilor disponibile pentru vanzare</t>
  </si>
  <si>
    <t>Pozitii ce nu pot fi reclasificate la profit si pierdere</t>
  </si>
  <si>
    <t xml:space="preserve">Modificari de valoare a imobilizarilor utilizate </t>
  </si>
  <si>
    <t>Modificari de valoare a investitiilor imobiliare</t>
  </si>
  <si>
    <t>Constituire/anulare rezerve din profit pentru acordarea de actiuni gratuite salariatilor</t>
  </si>
  <si>
    <t>Impozitul aferent altor elemente ale rezultatului global</t>
  </si>
  <si>
    <t>d</t>
  </si>
  <si>
    <t>Profit atribuibil:</t>
  </si>
  <si>
    <t xml:space="preserve">    Actionarilor Societatii</t>
  </si>
  <si>
    <t xml:space="preserve">    Intereselor fara control</t>
  </si>
  <si>
    <t>Total rezultat global atribuibil:</t>
  </si>
  <si>
    <t>Total rezultat global aferent perioadei</t>
  </si>
  <si>
    <t>Rezultatul pe actiune</t>
  </si>
  <si>
    <t>Rezultatul pe actiune de baza (lei)</t>
  </si>
  <si>
    <t>Rezultatul pe actiune de diluat (lei)</t>
  </si>
  <si>
    <t>Nr mediu ponderat al actiunilor in sold:</t>
  </si>
  <si>
    <t>338.681.867</t>
  </si>
  <si>
    <t>Sold initial nr actiuni / nr zile si data:</t>
  </si>
  <si>
    <t>Modificare nr actiuni / nr zile si data:</t>
  </si>
  <si>
    <t>Sold final nr actiuni / nr zile si data:</t>
  </si>
  <si>
    <t>Nr mediu actiuni:</t>
  </si>
  <si>
    <t>Indicatori cheie</t>
  </si>
  <si>
    <t xml:space="preserve">Evolutie </t>
  </si>
  <si>
    <t xml:space="preserve"> </t>
  </si>
  <si>
    <t>Evoluție</t>
  </si>
  <si>
    <t>Rezultate financiare (Ron)</t>
  </si>
  <si>
    <t>%</t>
  </si>
  <si>
    <t xml:space="preserve">Venituri din activități continue </t>
  </si>
  <si>
    <t xml:space="preserve">Rezultatul activității din exploatare </t>
  </si>
  <si>
    <t>N.A.</t>
  </si>
  <si>
    <t xml:space="preserve">Rezultatul perioadei </t>
  </si>
  <si>
    <t xml:space="preserve">Total rezultat global aferent periodei </t>
  </si>
  <si>
    <t>Poziția financiară (Ron)</t>
  </si>
  <si>
    <t>Active imobilizate</t>
  </si>
  <si>
    <t>Active curente</t>
  </si>
  <si>
    <t>Datorii pe termen lung</t>
  </si>
  <si>
    <t>Datorii curente</t>
  </si>
  <si>
    <t>Indicatori pe acțiune</t>
  </si>
  <si>
    <t>Profit net pe acțiune (Ron/acțiune)</t>
  </si>
  <si>
    <t>Activ net contabil (Ron/acțiune)</t>
  </si>
  <si>
    <t xml:space="preserve">Indicatori economico-financiari </t>
  </si>
  <si>
    <t>Lichiditatea curentă</t>
  </si>
  <si>
    <t>Gradul de îndatorare</t>
  </si>
  <si>
    <t>Viteza de rotație a debitelor - clienți</t>
  </si>
  <si>
    <t>Viteza de rotație a activelor imobilizate</t>
  </si>
  <si>
    <t>Prețul acțiunii BRK (Ron/acțiune)</t>
  </si>
  <si>
    <t>Preț deschidere (preț închidere ultima zi a trimestrului anterior)</t>
  </si>
  <si>
    <t>Maxim (preț intraday)</t>
  </si>
  <si>
    <t>Minim (preț intraday)</t>
  </si>
  <si>
    <t>Preț închidere (preț închidere ultima zi din trimestru)</t>
  </si>
</sst>
</file>

<file path=xl/styles.xml><?xml version="1.0" encoding="utf-8"?>
<styleSheet xmlns="http://schemas.openxmlformats.org/spreadsheetml/2006/main">
  <numFmts count="9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#,##0.0000_);\(#,##0.0000\)"/>
    <numFmt numFmtId="167" formatCode="0.0000"/>
    <numFmt numFmtId="168" formatCode="_(* #,##0.0000_);_(* \(#,##0.0000\);_(* &quot;-&quot;??_);_(@_)"/>
    <numFmt numFmtId="169" formatCode="0.0000%"/>
    <numFmt numFmtId="170" formatCode="[$-409]d\-mmm\-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charset val="238"/>
      <scheme val="minor"/>
    </font>
    <font>
      <sz val="18"/>
      <color theme="3"/>
      <name val="Cambria"/>
      <family val="1"/>
      <scheme val="major"/>
    </font>
    <font>
      <u/>
      <sz val="9"/>
      <color theme="10"/>
      <name val="Arial"/>
      <family val="2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i/>
      <sz val="8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theme="3"/>
      </bottom>
      <diagonal/>
    </border>
    <border>
      <left/>
      <right/>
      <top/>
      <bottom style="thin">
        <color theme="4" tint="-0.499984740745262"/>
      </bottom>
      <diagonal/>
    </border>
    <border>
      <left/>
      <right/>
      <top style="double">
        <color theme="3"/>
      </top>
      <bottom/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1" fillId="0" borderId="0" applyNumberFormat="0" applyBorder="0" applyAlignment="0" applyProtection="0"/>
    <xf numFmtId="0" fontId="11" fillId="0" borderId="0" applyNumberFormat="0" applyBorder="0" applyAlignment="0" applyProtection="0"/>
    <xf numFmtId="0" fontId="11" fillId="0" borderId="0" applyNumberFormat="0" applyBorder="0" applyAlignment="0" applyProtection="0"/>
    <xf numFmtId="0" fontId="11" fillId="0" borderId="0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Alignment="0" applyProtection="0"/>
  </cellStyleXfs>
  <cellXfs count="18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14" fontId="6" fillId="0" borderId="0" xfId="3" applyNumberFormat="1" applyFont="1" applyAlignment="1">
      <alignment horizontal="right" wrapText="1"/>
    </xf>
    <xf numFmtId="0" fontId="6" fillId="0" borderId="0" xfId="3" applyFont="1" applyAlignment="1">
      <alignment horizontal="right" wrapText="1"/>
    </xf>
    <xf numFmtId="0" fontId="7" fillId="0" borderId="0" xfId="0" applyFont="1"/>
    <xf numFmtId="0" fontId="8" fillId="0" borderId="0" xfId="0" applyFont="1"/>
    <xf numFmtId="0" fontId="6" fillId="0" borderId="0" xfId="0" applyFont="1"/>
    <xf numFmtId="164" fontId="8" fillId="0" borderId="0" xfId="1" applyNumberFormat="1" applyFont="1"/>
    <xf numFmtId="164" fontId="7" fillId="0" borderId="0" xfId="1" applyNumberFormat="1" applyFont="1"/>
    <xf numFmtId="41" fontId="8" fillId="0" borderId="0" xfId="1" applyNumberFormat="1" applyFont="1"/>
    <xf numFmtId="41" fontId="7" fillId="0" borderId="0" xfId="1" applyNumberFormat="1" applyFont="1"/>
    <xf numFmtId="0" fontId="7" fillId="0" borderId="0" xfId="0" applyFont="1" applyAlignment="1">
      <alignment wrapText="1"/>
    </xf>
    <xf numFmtId="0" fontId="7" fillId="0" borderId="0" xfId="0" quotePrefix="1" applyFont="1"/>
    <xf numFmtId="41" fontId="9" fillId="0" borderId="1" xfId="1" applyNumberFormat="1" applyFont="1" applyBorder="1"/>
    <xf numFmtId="41" fontId="9" fillId="4" borderId="1" xfId="1" applyNumberFormat="1" applyFont="1" applyFill="1" applyBorder="1"/>
    <xf numFmtId="41" fontId="9" fillId="0" borderId="2" xfId="1" applyNumberFormat="1" applyFont="1" applyBorder="1"/>
    <xf numFmtId="3" fontId="10" fillId="0" borderId="0" xfId="0" applyNumberFormat="1" applyFont="1"/>
    <xf numFmtId="0" fontId="11" fillId="0" borderId="0" xfId="25"/>
    <xf numFmtId="0" fontId="19" fillId="0" borderId="0" xfId="25" applyFont="1"/>
    <xf numFmtId="0" fontId="20" fillId="0" borderId="0" xfId="25" applyFont="1"/>
    <xf numFmtId="41" fontId="20" fillId="0" borderId="0" xfId="1" applyNumberFormat="1" applyFont="1"/>
    <xf numFmtId="43" fontId="11" fillId="0" borderId="0" xfId="1" applyFont="1"/>
    <xf numFmtId="0" fontId="21" fillId="0" borderId="0" xfId="25" applyFont="1"/>
    <xf numFmtId="0" fontId="22" fillId="0" borderId="0" xfId="25" applyFont="1"/>
    <xf numFmtId="165" fontId="3" fillId="0" borderId="0" xfId="1" applyNumberFormat="1" applyFont="1" applyAlignment="1">
      <alignment horizontal="right" wrapText="1"/>
    </xf>
    <xf numFmtId="0" fontId="3" fillId="0" borderId="0" xfId="3" applyFont="1" applyAlignment="1">
      <alignment horizontal="right" wrapText="1"/>
    </xf>
    <xf numFmtId="0" fontId="23" fillId="0" borderId="0" xfId="25" applyFont="1"/>
    <xf numFmtId="0" fontId="24" fillId="0" borderId="0" xfId="3" applyFont="1" applyAlignment="1">
      <alignment horizontal="right" wrapText="1"/>
    </xf>
    <xf numFmtId="15" fontId="21" fillId="0" borderId="0" xfId="25" applyNumberFormat="1" applyFont="1" applyAlignment="1">
      <alignment horizontal="right" wrapText="1"/>
    </xf>
    <xf numFmtId="41" fontId="19" fillId="0" borderId="0" xfId="1" applyNumberFormat="1" applyFont="1"/>
    <xf numFmtId="37" fontId="20" fillId="0" borderId="0" xfId="25" applyNumberFormat="1" applyFont="1"/>
    <xf numFmtId="0" fontId="20" fillId="0" borderId="0" xfId="25" applyFont="1" applyAlignment="1">
      <alignment wrapText="1"/>
    </xf>
    <xf numFmtId="41" fontId="20" fillId="5" borderId="0" xfId="1" applyNumberFormat="1" applyFont="1" applyFill="1" applyAlignment="1">
      <alignment wrapText="1"/>
    </xf>
    <xf numFmtId="0" fontId="11" fillId="0" borderId="0" xfId="25" quotePrefix="1"/>
    <xf numFmtId="0" fontId="11" fillId="0" borderId="0" xfId="25" applyAlignment="1">
      <alignment wrapText="1"/>
    </xf>
    <xf numFmtId="37" fontId="11" fillId="0" borderId="0" xfId="25" applyNumberFormat="1"/>
    <xf numFmtId="0" fontId="11" fillId="0" borderId="0" xfId="25" applyAlignment="1">
      <alignment horizontal="right"/>
    </xf>
    <xf numFmtId="43" fontId="11" fillId="0" borderId="0" xfId="25" applyNumberFormat="1"/>
    <xf numFmtId="0" fontId="11" fillId="0" borderId="0" xfId="25" applyAlignment="1">
      <alignment vertical="top" wrapText="1"/>
    </xf>
    <xf numFmtId="0" fontId="21" fillId="0" borderId="0" xfId="25" applyFont="1" applyAlignment="1">
      <alignment wrapText="1"/>
    </xf>
    <xf numFmtId="37" fontId="21" fillId="0" borderId="1" xfId="25" applyNumberFormat="1" applyFont="1" applyBorder="1"/>
    <xf numFmtId="37" fontId="21" fillId="0" borderId="0" xfId="25" applyNumberFormat="1" applyFont="1"/>
    <xf numFmtId="37" fontId="19" fillId="5" borderId="1" xfId="25" applyNumberFormat="1" applyFont="1" applyFill="1" applyBorder="1"/>
    <xf numFmtId="37" fontId="19" fillId="0" borderId="1" xfId="25" applyNumberFormat="1" applyFont="1" applyBorder="1"/>
    <xf numFmtId="41" fontId="20" fillId="0" borderId="0" xfId="1" applyNumberFormat="1" applyFont="1" applyAlignment="1">
      <alignment wrapText="1"/>
    </xf>
    <xf numFmtId="37" fontId="20" fillId="0" borderId="0" xfId="25" applyNumberFormat="1" applyFont="1" applyAlignment="1">
      <alignment horizontal="center" wrapText="1"/>
    </xf>
    <xf numFmtId="37" fontId="11" fillId="0" borderId="0" xfId="25" applyNumberFormat="1" applyAlignment="1">
      <alignment vertical="top"/>
    </xf>
    <xf numFmtId="0" fontId="25" fillId="0" borderId="0" xfId="25" applyFont="1" applyAlignment="1">
      <alignment wrapText="1"/>
    </xf>
    <xf numFmtId="0" fontId="11" fillId="0" borderId="0" xfId="25" applyAlignment="1">
      <alignment vertical="center"/>
    </xf>
    <xf numFmtId="0" fontId="20" fillId="0" borderId="0" xfId="25" applyFont="1" applyAlignment="1">
      <alignment vertical="center" wrapText="1"/>
    </xf>
    <xf numFmtId="0" fontId="20" fillId="0" borderId="0" xfId="25" applyFont="1" applyAlignment="1">
      <alignment vertical="top" wrapText="1"/>
    </xf>
    <xf numFmtId="3" fontId="11" fillId="0" borderId="0" xfId="25" applyNumberFormat="1"/>
    <xf numFmtId="0" fontId="19" fillId="0" borderId="0" xfId="25" applyFont="1" applyAlignment="1">
      <alignment wrapText="1"/>
    </xf>
    <xf numFmtId="41" fontId="20" fillId="0" borderId="0" xfId="25" applyNumberFormat="1" applyFont="1"/>
    <xf numFmtId="41" fontId="19" fillId="5" borderId="1" xfId="25" applyNumberFormat="1" applyFont="1" applyFill="1" applyBorder="1"/>
    <xf numFmtId="41" fontId="19" fillId="0" borderId="1" xfId="25" applyNumberFormat="1" applyFont="1" applyBorder="1"/>
    <xf numFmtId="43" fontId="21" fillId="0" borderId="1" xfId="1" applyFont="1" applyBorder="1"/>
    <xf numFmtId="3" fontId="21" fillId="0" borderId="1" xfId="25" applyNumberFormat="1" applyFont="1" applyBorder="1"/>
    <xf numFmtId="41" fontId="11" fillId="0" borderId="0" xfId="25" applyNumberFormat="1"/>
    <xf numFmtId="41" fontId="20" fillId="5" borderId="0" xfId="1" applyNumberFormat="1" applyFont="1" applyFill="1"/>
    <xf numFmtId="41" fontId="19" fillId="5" borderId="0" xfId="1" applyNumberFormat="1" applyFont="1" applyFill="1"/>
    <xf numFmtId="37" fontId="19" fillId="0" borderId="0" xfId="25" applyNumberFormat="1" applyFont="1"/>
    <xf numFmtId="43" fontId="11" fillId="0" borderId="0" xfId="1" applyFont="1" applyAlignment="1">
      <alignment horizontal="right"/>
    </xf>
    <xf numFmtId="43" fontId="11" fillId="0" borderId="3" xfId="1" applyFont="1" applyBorder="1" applyAlignment="1">
      <alignment horizontal="right"/>
    </xf>
    <xf numFmtId="0" fontId="11" fillId="0" borderId="3" xfId="25" applyBorder="1" applyAlignment="1">
      <alignment horizontal="right"/>
    </xf>
    <xf numFmtId="41" fontId="11" fillId="5" borderId="0" xfId="1" applyNumberFormat="1" applyFont="1" applyFill="1"/>
    <xf numFmtId="0" fontId="11" fillId="0" borderId="0" xfId="25" applyAlignment="1">
      <alignment vertical="top"/>
    </xf>
    <xf numFmtId="0" fontId="3" fillId="5" borderId="0" xfId="3" applyFont="1" applyFill="1" applyAlignment="1">
      <alignment horizontal="right" wrapText="1"/>
    </xf>
    <xf numFmtId="41" fontId="22" fillId="5" borderId="0" xfId="1" applyNumberFormat="1" applyFont="1" applyFill="1"/>
    <xf numFmtId="15" fontId="19" fillId="0" borderId="0" xfId="25" applyNumberFormat="1" applyFont="1" applyAlignment="1">
      <alignment horizontal="right" wrapText="1"/>
    </xf>
    <xf numFmtId="3" fontId="19" fillId="0" borderId="0" xfId="25" applyNumberFormat="1" applyFont="1"/>
    <xf numFmtId="37" fontId="20" fillId="5" borderId="0" xfId="25" applyNumberFormat="1" applyFont="1" applyFill="1" applyAlignment="1">
      <alignment vertical="top"/>
    </xf>
    <xf numFmtId="37" fontId="20" fillId="0" borderId="0" xfId="25" applyNumberFormat="1" applyFont="1" applyAlignment="1">
      <alignment vertical="top"/>
    </xf>
    <xf numFmtId="43" fontId="11" fillId="0" borderId="0" xfId="1" applyFont="1" applyAlignment="1">
      <alignment vertical="top"/>
    </xf>
    <xf numFmtId="3" fontId="11" fillId="0" borderId="0" xfId="25" applyNumberFormat="1" applyAlignment="1">
      <alignment vertical="top"/>
    </xf>
    <xf numFmtId="3" fontId="26" fillId="0" borderId="0" xfId="0" applyNumberFormat="1" applyFont="1"/>
    <xf numFmtId="0" fontId="27" fillId="0" borderId="0" xfId="25" applyFont="1" applyAlignment="1">
      <alignment wrapText="1"/>
    </xf>
    <xf numFmtId="37" fontId="20" fillId="5" borderId="0" xfId="25" applyNumberFormat="1" applyFont="1" applyFill="1" applyAlignment="1">
      <alignment horizontal="right" vertical="top"/>
    </xf>
    <xf numFmtId="37" fontId="20" fillId="0" borderId="0" xfId="25" applyNumberFormat="1" applyFont="1" applyAlignment="1">
      <alignment horizontal="right" vertical="top"/>
    </xf>
    <xf numFmtId="3" fontId="24" fillId="0" borderId="0" xfId="0" applyNumberFormat="1" applyFont="1"/>
    <xf numFmtId="37" fontId="19" fillId="5" borderId="1" xfId="25" applyNumberFormat="1" applyFont="1" applyFill="1" applyBorder="1" applyAlignment="1">
      <alignment horizontal="right" vertical="top"/>
    </xf>
    <xf numFmtId="37" fontId="19" fillId="0" borderId="1" xfId="25" applyNumberFormat="1" applyFont="1" applyBorder="1" applyAlignment="1">
      <alignment horizontal="right" vertical="top"/>
    </xf>
    <xf numFmtId="37" fontId="19" fillId="5" borderId="3" xfId="25" applyNumberFormat="1" applyFont="1" applyFill="1" applyBorder="1" applyAlignment="1">
      <alignment vertical="top"/>
    </xf>
    <xf numFmtId="37" fontId="19" fillId="0" borderId="3" xfId="25" applyNumberFormat="1" applyFont="1" applyBorder="1" applyAlignment="1">
      <alignment vertical="top"/>
    </xf>
    <xf numFmtId="37" fontId="20" fillId="5" borderId="0" xfId="25" applyNumberFormat="1" applyFont="1" applyFill="1" applyAlignment="1">
      <alignment horizontal="center"/>
    </xf>
    <xf numFmtId="37" fontId="20" fillId="0" borderId="0" xfId="25" applyNumberFormat="1" applyFont="1" applyAlignment="1">
      <alignment horizontal="center"/>
    </xf>
    <xf numFmtId="37" fontId="20" fillId="5" borderId="0" xfId="25" applyNumberFormat="1" applyFont="1" applyFill="1"/>
    <xf numFmtId="37" fontId="20" fillId="5" borderId="1" xfId="25" applyNumberFormat="1" applyFont="1" applyFill="1" applyBorder="1"/>
    <xf numFmtId="37" fontId="20" fillId="0" borderId="1" xfId="25" applyNumberFormat="1" applyFont="1" applyBorder="1"/>
    <xf numFmtId="166" fontId="20" fillId="5" borderId="3" xfId="25" applyNumberFormat="1" applyFont="1" applyFill="1" applyBorder="1"/>
    <xf numFmtId="166" fontId="20" fillId="0" borderId="3" xfId="25" applyNumberFormat="1" applyFont="1" applyBorder="1"/>
    <xf numFmtId="166" fontId="20" fillId="5" borderId="0" xfId="25" applyNumberFormat="1" applyFont="1" applyFill="1"/>
    <xf numFmtId="166" fontId="20" fillId="0" borderId="0" xfId="25" applyNumberFormat="1" applyFont="1"/>
    <xf numFmtId="41" fontId="11" fillId="0" borderId="0" xfId="1" applyNumberFormat="1" applyFont="1"/>
    <xf numFmtId="41" fontId="23" fillId="0" borderId="0" xfId="1" applyNumberFormat="1" applyFont="1"/>
    <xf numFmtId="0" fontId="21" fillId="0" borderId="3" xfId="25" applyFont="1" applyBorder="1"/>
    <xf numFmtId="15" fontId="11" fillId="0" borderId="0" xfId="25" applyNumberFormat="1"/>
    <xf numFmtId="0" fontId="28" fillId="0" borderId="4" xfId="0" applyFont="1" applyFill="1" applyBorder="1" applyAlignment="1">
      <alignment horizontal="left" vertical="center"/>
    </xf>
    <xf numFmtId="15" fontId="28" fillId="0" borderId="4" xfId="0" applyNumberFormat="1" applyFont="1" applyFill="1" applyBorder="1" applyAlignment="1">
      <alignment horizontal="right" vertical="center" wrapText="1"/>
    </xf>
    <xf numFmtId="0" fontId="28" fillId="0" borderId="4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right" vertical="center"/>
    </xf>
    <xf numFmtId="15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/>
    <xf numFmtId="15" fontId="28" fillId="0" borderId="0" xfId="0" applyNumberFormat="1" applyFont="1" applyFill="1" applyBorder="1" applyAlignment="1"/>
    <xf numFmtId="0" fontId="28" fillId="0" borderId="0" xfId="0" applyFont="1" applyFill="1" applyBorder="1" applyAlignment="1">
      <alignment horizontal="right"/>
    </xf>
    <xf numFmtId="15" fontId="28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4" fillId="0" borderId="0" xfId="0" applyFont="1" applyFill="1" applyAlignment="1">
      <alignment horizontal="left" vertical="center"/>
    </xf>
    <xf numFmtId="37" fontId="4" fillId="5" borderId="0" xfId="0" applyNumberFormat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9" fontId="4" fillId="0" borderId="0" xfId="0" applyNumberFormat="1" applyFont="1" applyFill="1" applyAlignment="1">
      <alignment horizontal="right" vertical="center"/>
    </xf>
    <xf numFmtId="41" fontId="4" fillId="5" borderId="0" xfId="0" applyNumberFormat="1" applyFont="1" applyFill="1" applyAlignment="1">
      <alignment horizontal="right" vertical="center"/>
    </xf>
    <xf numFmtId="164" fontId="4" fillId="0" borderId="0" xfId="1" applyNumberFormat="1" applyFont="1" applyFill="1" applyAlignment="1">
      <alignment horizontal="left" vertical="center"/>
    </xf>
    <xf numFmtId="0" fontId="0" fillId="0" borderId="5" xfId="0" applyBorder="1"/>
    <xf numFmtId="0" fontId="4" fillId="0" borderId="4" xfId="0" applyFont="1" applyFill="1" applyBorder="1" applyAlignment="1">
      <alignment horizontal="left" vertical="center"/>
    </xf>
    <xf numFmtId="37" fontId="4" fillId="5" borderId="4" xfId="0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left" vertical="center"/>
    </xf>
    <xf numFmtId="164" fontId="4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43" fontId="0" fillId="0" borderId="0" xfId="1" applyFont="1" applyBorder="1"/>
    <xf numFmtId="37" fontId="0" fillId="0" borderId="0" xfId="0" applyNumberFormat="1" applyBorder="1"/>
    <xf numFmtId="0" fontId="20" fillId="0" borderId="4" xfId="0" applyFont="1" applyFill="1" applyBorder="1" applyAlignment="1">
      <alignment horizontal="left" vertical="center"/>
    </xf>
    <xf numFmtId="37" fontId="20" fillId="5" borderId="4" xfId="0" applyNumberFormat="1" applyFont="1" applyFill="1" applyBorder="1" applyAlignment="1">
      <alignment horizontal="right" vertical="center"/>
    </xf>
    <xf numFmtId="164" fontId="20" fillId="0" borderId="4" xfId="1" applyNumberFormat="1" applyFont="1" applyFill="1" applyBorder="1" applyAlignment="1">
      <alignment horizontal="right" vertical="center"/>
    </xf>
    <xf numFmtId="9" fontId="20" fillId="0" borderId="4" xfId="1" applyNumberFormat="1" applyFont="1" applyFill="1" applyBorder="1" applyAlignment="1">
      <alignment horizontal="right" vertical="center"/>
    </xf>
    <xf numFmtId="164" fontId="20" fillId="0" borderId="4" xfId="0" applyNumberFormat="1" applyFont="1" applyFill="1" applyBorder="1" applyAlignment="1">
      <alignment horizontal="right" vertical="center"/>
    </xf>
    <xf numFmtId="10" fontId="20" fillId="0" borderId="4" xfId="0" applyNumberFormat="1" applyFont="1" applyFill="1" applyBorder="1" applyAlignment="1">
      <alignment horizontal="right" vertical="center"/>
    </xf>
    <xf numFmtId="167" fontId="4" fillId="5" borderId="0" xfId="0" applyNumberFormat="1" applyFont="1" applyFill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9" fontId="4" fillId="0" borderId="0" xfId="2" applyNumberFormat="1" applyFont="1" applyFill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4" fillId="0" borderId="0" xfId="1" applyNumberFormat="1" applyFont="1" applyFill="1" applyAlignment="1">
      <alignment horizontal="right" vertical="center"/>
    </xf>
    <xf numFmtId="167" fontId="4" fillId="5" borderId="4" xfId="0" applyNumberFormat="1" applyFont="1" applyFill="1" applyBorder="1" applyAlignment="1">
      <alignment horizontal="right" vertical="center"/>
    </xf>
    <xf numFmtId="167" fontId="4" fillId="0" borderId="4" xfId="0" applyNumberFormat="1" applyFont="1" applyFill="1" applyBorder="1" applyAlignment="1">
      <alignment horizontal="right" vertical="center"/>
    </xf>
    <xf numFmtId="169" fontId="4" fillId="0" borderId="4" xfId="0" applyNumberFormat="1" applyFont="1" applyFill="1" applyBorder="1" applyAlignment="1">
      <alignment horizontal="right" vertical="center"/>
    </xf>
    <xf numFmtId="168" fontId="4" fillId="0" borderId="4" xfId="1" applyNumberFormat="1" applyFont="1" applyBorder="1" applyAlignment="1">
      <alignment horizontal="right" vertical="center"/>
    </xf>
    <xf numFmtId="168" fontId="4" fillId="0" borderId="4" xfId="1" applyNumberFormat="1" applyFont="1" applyFill="1" applyBorder="1" applyAlignment="1">
      <alignment horizontal="right" vertical="center"/>
    </xf>
    <xf numFmtId="9" fontId="4" fillId="0" borderId="4" xfId="2" applyNumberFormat="1" applyFont="1" applyFill="1" applyBorder="1" applyAlignment="1">
      <alignment horizontal="right" vertical="center"/>
    </xf>
    <xf numFmtId="9" fontId="28" fillId="0" borderId="0" xfId="2" applyFont="1" applyFill="1" applyBorder="1" applyAlignment="1"/>
    <xf numFmtId="9" fontId="28" fillId="0" borderId="0" xfId="2" applyFont="1" applyFill="1" applyBorder="1" applyAlignment="1">
      <alignment horizontal="right"/>
    </xf>
    <xf numFmtId="170" fontId="28" fillId="0" borderId="0" xfId="2" applyNumberFormat="1" applyFont="1" applyFill="1" applyBorder="1" applyAlignment="1"/>
    <xf numFmtId="9" fontId="0" fillId="0" borderId="0" xfId="2" applyFont="1"/>
    <xf numFmtId="0" fontId="4" fillId="0" borderId="0" xfId="0" applyFont="1" applyFill="1" applyAlignment="1">
      <alignment horizontal="left" vertical="center" wrapText="1"/>
    </xf>
    <xf numFmtId="2" fontId="4" fillId="5" borderId="0" xfId="0" applyNumberFormat="1" applyFont="1" applyFill="1" applyAlignment="1">
      <alignment horizontal="right" vertical="center" wrapText="1"/>
    </xf>
    <xf numFmtId="43" fontId="4" fillId="0" borderId="0" xfId="1" applyNumberFormat="1" applyFont="1" applyFill="1" applyAlignment="1">
      <alignment horizontal="right" vertical="center" wrapText="1"/>
    </xf>
    <xf numFmtId="10" fontId="20" fillId="0" borderId="0" xfId="0" applyNumberFormat="1" applyFont="1" applyFill="1" applyAlignment="1">
      <alignment horizontal="right" vertical="center"/>
    </xf>
    <xf numFmtId="43" fontId="4" fillId="0" borderId="0" xfId="1" applyFont="1" applyAlignment="1">
      <alignment horizontal="right" vertical="center"/>
    </xf>
    <xf numFmtId="43" fontId="4" fillId="0" borderId="0" xfId="1" applyFont="1" applyFill="1" applyAlignment="1">
      <alignment horizontal="right" vertical="center"/>
    </xf>
    <xf numFmtId="2" fontId="4" fillId="5" borderId="4" xfId="0" applyNumberFormat="1" applyFont="1" applyFill="1" applyBorder="1" applyAlignment="1">
      <alignment horizontal="right" vertical="center"/>
    </xf>
    <xf numFmtId="43" fontId="4" fillId="0" borderId="4" xfId="1" applyNumberFormat="1" applyFont="1" applyFill="1" applyBorder="1" applyAlignment="1">
      <alignment vertical="center"/>
    </xf>
    <xf numFmtId="10" fontId="4" fillId="0" borderId="4" xfId="1" applyNumberFormat="1" applyFont="1" applyFill="1" applyBorder="1" applyAlignment="1">
      <alignment vertical="center"/>
    </xf>
    <xf numFmtId="4" fontId="4" fillId="0" borderId="4" xfId="17" applyNumberFormat="1" applyFont="1" applyFill="1" applyBorder="1"/>
    <xf numFmtId="9" fontId="4" fillId="0" borderId="4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 wrapText="1"/>
    </xf>
    <xf numFmtId="15" fontId="28" fillId="0" borderId="0" xfId="0" applyNumberFormat="1" applyFont="1" applyFill="1" applyBorder="1" applyAlignment="1">
      <alignment horizontal="right" vertical="center"/>
    </xf>
    <xf numFmtId="170" fontId="28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10" fontId="4" fillId="0" borderId="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1">
    <cellStyle name="60% - Accent1 2" xfId="4"/>
    <cellStyle name="Accent1 2" xfId="5"/>
    <cellStyle name="Accent4 2" xfId="6"/>
    <cellStyle name="Check Cell 2" xfId="7"/>
    <cellStyle name="Comma" xfId="1" builtinId="3"/>
    <cellStyle name="Comma 2" xfId="8"/>
    <cellStyle name="Comma 3" xfId="9"/>
    <cellStyle name="Comma 3 2" xfId="10"/>
    <cellStyle name="Comma 4" xfId="11"/>
    <cellStyle name="Comma 8 7" xfId="12"/>
    <cellStyle name="Good 2" xfId="13"/>
    <cellStyle name="Heading 1 2" xfId="14"/>
    <cellStyle name="Heading 2 2" xfId="15"/>
    <cellStyle name="Heading 3 2" xfId="16"/>
    <cellStyle name="Heading 4 2" xfId="17"/>
    <cellStyle name="Hyperlink 2" xfId="18"/>
    <cellStyle name="Neutral 2" xfId="19"/>
    <cellStyle name="Normal" xfId="0" builtinId="0"/>
    <cellStyle name="Normal 10" xfId="20"/>
    <cellStyle name="Normal 11" xfId="21"/>
    <cellStyle name="Normal 2" xfId="22"/>
    <cellStyle name="Normal 2 2" xfId="23"/>
    <cellStyle name="Normal 2 2 2 2" xfId="24"/>
    <cellStyle name="Normal 2 3" xfId="25"/>
    <cellStyle name="Normal 3" xfId="26"/>
    <cellStyle name="Normal 3 2" xfId="27"/>
    <cellStyle name="Normal 3 3" xfId="28"/>
    <cellStyle name="Normal 4" xfId="29"/>
    <cellStyle name="Normal 4 2" xfId="30"/>
    <cellStyle name="Normal 5" xfId="31"/>
    <cellStyle name="Normal 6" xfId="32"/>
    <cellStyle name="Normal 6 2" xfId="33"/>
    <cellStyle name="Normal 7" xfId="34"/>
    <cellStyle name="Normal 8" xfId="35"/>
    <cellStyle name="Normal 8 7" xfId="3"/>
    <cellStyle name="Normal 9" xfId="36"/>
    <cellStyle name="Percent" xfId="2" builtinId="5"/>
    <cellStyle name="Percent 2" xfId="37"/>
    <cellStyle name="Percent 3" xfId="38"/>
    <cellStyle name="Title 2" xfId="39"/>
    <cellStyle name="Total 2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6"/>
  <sheetViews>
    <sheetView showGridLines="0" workbookViewId="0">
      <selection activeCell="K22" sqref="K22"/>
    </sheetView>
  </sheetViews>
  <sheetFormatPr defaultRowHeight="15"/>
  <cols>
    <col min="1" max="1" width="50" style="178" customWidth="1"/>
    <col min="2" max="2" width="16.140625" style="178" customWidth="1"/>
    <col min="3" max="3" width="11" style="178" bestFit="1" customWidth="1"/>
    <col min="4" max="4" width="11" style="178" customWidth="1"/>
    <col min="5" max="5" width="11" style="179" bestFit="1" customWidth="1"/>
    <col min="6" max="6" width="11" style="179" hidden="1" customWidth="1"/>
    <col min="7" max="7" width="9.5703125" style="179" hidden="1" customWidth="1"/>
    <col min="8" max="8" width="8" style="179" bestFit="1" customWidth="1"/>
    <col min="10" max="10" width="10.85546875" bestFit="1" customWidth="1"/>
    <col min="11" max="11" width="17" bestFit="1" customWidth="1"/>
    <col min="12" max="13" width="14.28515625" bestFit="1" customWidth="1"/>
  </cols>
  <sheetData>
    <row r="1" spans="1:15" ht="15.75" thickBot="1">
      <c r="A1" s="101" t="s">
        <v>134</v>
      </c>
      <c r="B1" s="101"/>
      <c r="C1" s="101"/>
      <c r="D1" s="101"/>
      <c r="E1" s="102"/>
      <c r="F1" s="102"/>
      <c r="G1" s="103" t="s">
        <v>135</v>
      </c>
      <c r="H1" s="103" t="s">
        <v>136</v>
      </c>
    </row>
    <row r="2" spans="1:15" ht="15.75" thickTop="1">
      <c r="A2" s="104"/>
      <c r="B2" s="104"/>
      <c r="C2" s="104"/>
      <c r="D2" s="105" t="s">
        <v>137</v>
      </c>
      <c r="E2" s="106"/>
      <c r="F2" s="106"/>
      <c r="G2" s="105"/>
      <c r="H2" s="105" t="s">
        <v>137</v>
      </c>
    </row>
    <row r="3" spans="1:15">
      <c r="A3" s="107" t="s">
        <v>138</v>
      </c>
      <c r="B3" s="108">
        <v>43738</v>
      </c>
      <c r="C3" s="108">
        <v>43373</v>
      </c>
      <c r="D3" s="109" t="s">
        <v>139</v>
      </c>
      <c r="E3" s="110">
        <v>42825</v>
      </c>
      <c r="F3" s="110">
        <v>42460</v>
      </c>
      <c r="G3" s="109" t="s">
        <v>139</v>
      </c>
      <c r="H3" s="109" t="s">
        <v>139</v>
      </c>
      <c r="I3" s="111" t="s">
        <v>136</v>
      </c>
      <c r="J3" s="111"/>
      <c r="K3" s="111"/>
      <c r="L3" s="111"/>
      <c r="M3" s="111"/>
      <c r="N3" s="111"/>
      <c r="O3" s="111"/>
    </row>
    <row r="4" spans="1:15">
      <c r="A4" s="112" t="s">
        <v>140</v>
      </c>
      <c r="B4" s="113">
        <v>18642618.850000001</v>
      </c>
      <c r="C4" s="114">
        <v>8436595</v>
      </c>
      <c r="D4" s="115">
        <v>1.2097325816872804</v>
      </c>
      <c r="E4" s="116">
        <v>3286347</v>
      </c>
      <c r="F4" s="114">
        <v>4514208</v>
      </c>
      <c r="G4" s="117">
        <f>(E4-F4)/F4</f>
        <v>-0.27199920783446396</v>
      </c>
      <c r="H4" s="115">
        <f>(C4-E4)/E4</f>
        <v>1.5671650011395633</v>
      </c>
      <c r="I4" s="111"/>
      <c r="J4" s="111"/>
      <c r="K4" s="111"/>
      <c r="L4" s="111"/>
      <c r="M4" s="111"/>
      <c r="N4" s="111"/>
      <c r="O4" s="111"/>
    </row>
    <row r="5" spans="1:15">
      <c r="A5" s="112" t="s">
        <v>141</v>
      </c>
      <c r="B5" s="118">
        <v>11219238.600000001</v>
      </c>
      <c r="C5" s="119">
        <v>1711517</v>
      </c>
      <c r="D5" s="115">
        <v>5.5551429521296027</v>
      </c>
      <c r="E5" s="116">
        <v>822499</v>
      </c>
      <c r="F5" s="114">
        <v>609011</v>
      </c>
      <c r="G5" s="117">
        <f t="shared" ref="G5:G7" si="0">(E5-F5)/F5</f>
        <v>0.35054867646068788</v>
      </c>
      <c r="H5" s="115" t="s">
        <v>142</v>
      </c>
      <c r="I5" s="111"/>
      <c r="J5" s="111"/>
      <c r="K5" s="111"/>
      <c r="L5" s="111"/>
      <c r="M5" s="120"/>
      <c r="N5" s="111"/>
      <c r="O5" s="111"/>
    </row>
    <row r="6" spans="1:15">
      <c r="A6" s="112" t="s">
        <v>143</v>
      </c>
      <c r="B6" s="113">
        <v>11219238.600000001</v>
      </c>
      <c r="C6" s="114">
        <v>1711517</v>
      </c>
      <c r="D6" s="115">
        <v>5.5551429521296027</v>
      </c>
      <c r="E6" s="116">
        <v>822499</v>
      </c>
      <c r="F6" s="114">
        <v>609011</v>
      </c>
      <c r="G6" s="117">
        <f t="shared" si="0"/>
        <v>0.35054867646068788</v>
      </c>
      <c r="H6" s="115" t="s">
        <v>142</v>
      </c>
      <c r="I6" s="111"/>
      <c r="J6" s="111"/>
      <c r="K6" s="111"/>
      <c r="L6" s="111"/>
      <c r="M6" s="111"/>
      <c r="N6" s="111"/>
      <c r="O6" s="111"/>
    </row>
    <row r="7" spans="1:15" ht="15.75" thickBot="1">
      <c r="A7" s="121" t="s">
        <v>144</v>
      </c>
      <c r="B7" s="122">
        <v>11219238.600000001</v>
      </c>
      <c r="C7" s="123">
        <v>1426917</v>
      </c>
      <c r="D7" s="115">
        <v>6.8625726654038051</v>
      </c>
      <c r="E7" s="124">
        <v>-977617</v>
      </c>
      <c r="F7" s="125">
        <v>-69588</v>
      </c>
      <c r="G7" s="117">
        <f t="shared" si="0"/>
        <v>13.048643444272001</v>
      </c>
      <c r="H7" s="115">
        <f>(C7-E7)/E7</f>
        <v>-2.4595869343515915</v>
      </c>
      <c r="I7" s="111"/>
      <c r="J7" s="111"/>
      <c r="K7" s="111"/>
      <c r="L7" s="111"/>
      <c r="M7" s="111"/>
      <c r="N7" s="111"/>
      <c r="O7" s="111"/>
    </row>
    <row r="8" spans="1:15" ht="15.75" thickTop="1">
      <c r="A8" s="126"/>
      <c r="B8" s="126"/>
      <c r="C8" s="126"/>
      <c r="D8" s="127"/>
      <c r="E8" s="128"/>
      <c r="F8" s="128"/>
      <c r="G8" s="127"/>
      <c r="H8" s="127"/>
      <c r="I8" s="111"/>
      <c r="J8" s="111"/>
      <c r="K8" s="111"/>
      <c r="L8" s="111"/>
      <c r="M8" s="111"/>
      <c r="N8" s="111"/>
      <c r="O8" s="111"/>
    </row>
    <row r="9" spans="1:15">
      <c r="A9" s="107" t="s">
        <v>145</v>
      </c>
      <c r="B9" s="108">
        <v>43738</v>
      </c>
      <c r="C9" s="108">
        <v>43373</v>
      </c>
      <c r="D9" s="109" t="s">
        <v>139</v>
      </c>
      <c r="E9" s="110">
        <v>42825</v>
      </c>
      <c r="F9" s="110">
        <v>42735</v>
      </c>
      <c r="G9" s="109" t="s">
        <v>139</v>
      </c>
      <c r="H9" s="109" t="s">
        <v>139</v>
      </c>
      <c r="I9" s="111"/>
      <c r="J9" s="111"/>
      <c r="K9" s="111"/>
      <c r="L9" s="111"/>
      <c r="M9" s="111"/>
      <c r="N9" s="111"/>
      <c r="O9" s="111"/>
    </row>
    <row r="10" spans="1:15">
      <c r="A10" s="112" t="s">
        <v>146</v>
      </c>
      <c r="B10" s="113">
        <v>7989670.7599999998</v>
      </c>
      <c r="C10" s="114">
        <v>19769602.969999999</v>
      </c>
      <c r="D10" s="115">
        <v>-0.59586083887854624</v>
      </c>
      <c r="E10" s="116">
        <v>34550026</v>
      </c>
      <c r="F10" s="114">
        <v>38262475</v>
      </c>
      <c r="G10" s="115">
        <f>(E10-F10)/F10</f>
        <v>-9.7025845818912659E-2</v>
      </c>
      <c r="H10" s="115">
        <f>(C10-E10)/E10</f>
        <v>-0.42779773971805407</v>
      </c>
      <c r="I10" s="111"/>
      <c r="J10" s="111"/>
      <c r="K10" s="111"/>
      <c r="L10" s="129"/>
      <c r="M10" s="129"/>
      <c r="N10" s="111"/>
      <c r="O10" s="111"/>
    </row>
    <row r="11" spans="1:15">
      <c r="A11" s="112" t="s">
        <v>147</v>
      </c>
      <c r="B11" s="113">
        <v>117653500.97</v>
      </c>
      <c r="C11" s="114">
        <v>90444937.409999996</v>
      </c>
      <c r="D11" s="115">
        <v>0.30083014416450582</v>
      </c>
      <c r="E11" s="116">
        <v>63215944</v>
      </c>
      <c r="F11" s="114">
        <v>65817900</v>
      </c>
      <c r="G11" s="115">
        <f>(E11-F11)/F11</f>
        <v>-3.9532649932617112E-2</v>
      </c>
      <c r="H11" s="115">
        <f>(C11-E11)/E11</f>
        <v>0.43072983945316068</v>
      </c>
      <c r="I11" s="111"/>
      <c r="J11" s="130"/>
      <c r="K11" s="111"/>
      <c r="L11" s="111"/>
      <c r="M11" s="111"/>
      <c r="N11" s="111"/>
      <c r="O11" s="111"/>
    </row>
    <row r="12" spans="1:15">
      <c r="A12" s="112" t="s">
        <v>21</v>
      </c>
      <c r="B12" s="113">
        <v>67479645.769999981</v>
      </c>
      <c r="C12" s="114">
        <v>60940288.810000002</v>
      </c>
      <c r="D12" s="115">
        <v>0.10730761352950631</v>
      </c>
      <c r="E12" s="116">
        <v>61848959</v>
      </c>
      <c r="F12" s="114">
        <v>62826576</v>
      </c>
      <c r="G12" s="115">
        <f t="shared" ref="G12:G14" si="1">(E12-F12)/F12</f>
        <v>-1.5560564688421027E-2</v>
      </c>
      <c r="H12" s="115">
        <f>(C12-E12)/E12</f>
        <v>-1.4691762071532968E-2</v>
      </c>
      <c r="I12" s="111"/>
      <c r="J12" s="111"/>
      <c r="K12" s="111"/>
      <c r="L12" s="111"/>
      <c r="M12" s="111"/>
      <c r="N12" s="111"/>
      <c r="O12" s="111"/>
    </row>
    <row r="13" spans="1:15">
      <c r="A13" s="112" t="s">
        <v>148</v>
      </c>
      <c r="B13" s="113">
        <v>37769.049999999996</v>
      </c>
      <c r="C13" s="114">
        <v>37183.668585589992</v>
      </c>
      <c r="D13" s="115">
        <v>1.5742970951415473E-2</v>
      </c>
      <c r="E13" s="116">
        <v>23455</v>
      </c>
      <c r="F13" s="114">
        <v>23601</v>
      </c>
      <c r="G13" s="115">
        <f t="shared" si="1"/>
        <v>-6.1861785517562818E-3</v>
      </c>
      <c r="H13" s="115">
        <f>(C13-E13)/E13</f>
        <v>0.58531948776763987</v>
      </c>
      <c r="I13" s="111"/>
      <c r="J13" s="111"/>
      <c r="K13" s="111"/>
      <c r="L13" s="111"/>
      <c r="M13" s="111"/>
      <c r="N13" s="111"/>
      <c r="O13" s="111"/>
    </row>
    <row r="14" spans="1:15" ht="15.75" thickBot="1">
      <c r="A14" s="131" t="s">
        <v>149</v>
      </c>
      <c r="B14" s="132">
        <v>58125756.909999996</v>
      </c>
      <c r="C14" s="133">
        <v>49237067.901414409</v>
      </c>
      <c r="D14" s="134">
        <v>0.18052839836813772</v>
      </c>
      <c r="E14" s="135">
        <v>36450623</v>
      </c>
      <c r="F14" s="135">
        <v>41787266</v>
      </c>
      <c r="G14" s="115">
        <f t="shared" si="1"/>
        <v>-0.12770979082479336</v>
      </c>
      <c r="H14" s="136">
        <f>(C14-E14)/E14</f>
        <v>0.35078810316669784</v>
      </c>
      <c r="I14" s="111"/>
      <c r="J14" s="111"/>
      <c r="K14" s="111"/>
      <c r="L14" s="111"/>
      <c r="M14" s="111"/>
      <c r="N14" s="111"/>
      <c r="O14" s="111"/>
    </row>
    <row r="15" spans="1:15" ht="15.75" thickTop="1">
      <c r="A15" s="126"/>
      <c r="B15" s="126"/>
      <c r="C15" s="126"/>
      <c r="D15" s="128"/>
      <c r="E15" s="128"/>
      <c r="F15" s="128"/>
      <c r="G15" s="127"/>
      <c r="H15" s="128"/>
      <c r="I15" s="111"/>
      <c r="J15" s="111"/>
      <c r="K15" s="111"/>
      <c r="L15" s="111"/>
      <c r="M15" s="111"/>
      <c r="N15" s="111"/>
      <c r="O15" s="111"/>
    </row>
    <row r="16" spans="1:15">
      <c r="A16" s="107" t="s">
        <v>150</v>
      </c>
      <c r="B16" s="108">
        <v>43738</v>
      </c>
      <c r="C16" s="108">
        <v>43373</v>
      </c>
      <c r="D16" s="105" t="s">
        <v>139</v>
      </c>
      <c r="E16" s="108">
        <v>42825</v>
      </c>
      <c r="F16" s="108">
        <v>42460</v>
      </c>
      <c r="G16" s="105" t="s">
        <v>139</v>
      </c>
      <c r="H16" s="105" t="s">
        <v>139</v>
      </c>
      <c r="I16" s="111"/>
      <c r="J16" s="111"/>
      <c r="K16" s="111"/>
      <c r="L16" s="111"/>
      <c r="M16" s="111"/>
      <c r="N16" s="111"/>
      <c r="O16" s="111"/>
    </row>
    <row r="17" spans="1:15">
      <c r="A17" s="112" t="s">
        <v>151</v>
      </c>
      <c r="B17" s="137">
        <v>3.3217590793855972E-2</v>
      </c>
      <c r="C17" s="138">
        <v>5.0674079362251377E-3</v>
      </c>
      <c r="D17" s="139">
        <v>5.5551444075372265</v>
      </c>
      <c r="E17" s="140">
        <v>2.4352307838747403E-3</v>
      </c>
      <c r="F17" s="141" t="e">
        <f>F5/K3</f>
        <v>#DIV/0!</v>
      </c>
      <c r="G17" s="139" t="e">
        <f>(E17-F17)/F17</f>
        <v>#DIV/0!</v>
      </c>
      <c r="H17" s="139" t="s">
        <v>142</v>
      </c>
      <c r="I17" s="111"/>
      <c r="J17" s="111"/>
      <c r="K17" s="111"/>
      <c r="L17" s="111"/>
      <c r="M17" s="111"/>
      <c r="N17" s="111"/>
      <c r="O17" s="111"/>
    </row>
    <row r="18" spans="1:15" ht="15.75" thickBot="1">
      <c r="A18" s="121" t="s">
        <v>152</v>
      </c>
      <c r="B18" s="142">
        <v>0.19979174523502993</v>
      </c>
      <c r="C18" s="143">
        <v>0.17460000000000001</v>
      </c>
      <c r="D18" s="144">
        <v>0.14428261875733062</v>
      </c>
      <c r="E18" s="145">
        <v>0.18312057389420128</v>
      </c>
      <c r="F18" s="146" t="e">
        <f>62384785/K3</f>
        <v>#DIV/0!</v>
      </c>
      <c r="G18" s="147" t="e">
        <f t="shared" ref="G18" si="2">(E18-F18)/F18</f>
        <v>#DIV/0!</v>
      </c>
      <c r="H18" s="136">
        <f>(C18-E18)/E18</f>
        <v>-4.6529855783021254E-2</v>
      </c>
      <c r="I18" s="111"/>
      <c r="J18" s="111"/>
      <c r="K18" s="111"/>
      <c r="L18" s="111"/>
      <c r="M18" s="111"/>
      <c r="N18" s="111"/>
      <c r="O18" s="111"/>
    </row>
    <row r="19" spans="1:15" ht="15.75" thickTop="1">
      <c r="A19" s="126"/>
      <c r="B19" s="126"/>
      <c r="C19" s="126"/>
      <c r="D19" s="128"/>
      <c r="E19" s="128"/>
      <c r="F19" s="128"/>
      <c r="G19" s="128"/>
      <c r="H19" s="128"/>
    </row>
    <row r="20" spans="1:15" s="151" customFormat="1">
      <c r="A20" s="148" t="s">
        <v>153</v>
      </c>
      <c r="B20" s="108">
        <v>43738</v>
      </c>
      <c r="C20" s="108">
        <v>43373</v>
      </c>
      <c r="D20" s="149" t="s">
        <v>139</v>
      </c>
      <c r="E20" s="150">
        <v>42825</v>
      </c>
      <c r="F20" s="150">
        <v>42460</v>
      </c>
      <c r="G20" s="148" t="s">
        <v>139</v>
      </c>
      <c r="H20" s="149" t="s">
        <v>139</v>
      </c>
    </row>
    <row r="21" spans="1:15">
      <c r="A21" s="152" t="s">
        <v>154</v>
      </c>
      <c r="B21" s="153">
        <v>2.0241198949403927</v>
      </c>
      <c r="C21" s="154">
        <v>1.8369277713915582</v>
      </c>
      <c r="D21" s="155">
        <v>0.1019049994584315</v>
      </c>
      <c r="E21" s="156">
        <v>1.7342898089835117</v>
      </c>
      <c r="F21" s="157">
        <f>52609981/25587108</f>
        <v>2.0561128283821679</v>
      </c>
      <c r="G21" s="117">
        <f>(E21-F21)/F21</f>
        <v>-0.15652011648207043</v>
      </c>
      <c r="H21" s="155">
        <f>(C21-E21)/E21</f>
        <v>5.9181551939236625E-2</v>
      </c>
    </row>
    <row r="22" spans="1:15">
      <c r="A22" s="152" t="s">
        <v>155</v>
      </c>
      <c r="B22" s="153">
        <v>0.86194177957374907</v>
      </c>
      <c r="C22" s="154">
        <v>0.80856609858918715</v>
      </c>
      <c r="D22" s="155">
        <v>6.6012761452271571E-2</v>
      </c>
      <c r="E22" s="156">
        <v>0.5897282442538766</v>
      </c>
      <c r="F22" s="157">
        <f>25626150/62384785</f>
        <v>0.41077564024625557</v>
      </c>
      <c r="G22" s="117">
        <f t="shared" ref="G22:G24" si="3">(E22-F22)/F22</f>
        <v>0.43564560912214967</v>
      </c>
      <c r="H22" s="155">
        <f>(C22-E22)/E22</f>
        <v>0.37108253923327672</v>
      </c>
    </row>
    <row r="23" spans="1:15">
      <c r="A23" s="152" t="s">
        <v>156</v>
      </c>
      <c r="B23" s="153">
        <v>0</v>
      </c>
      <c r="C23" s="154">
        <v>0</v>
      </c>
      <c r="D23" s="155"/>
      <c r="E23" s="156">
        <v>0.76468180323015189</v>
      </c>
      <c r="F23" s="157">
        <f>M10/F4*0.25</f>
        <v>0</v>
      </c>
      <c r="G23" s="117" t="e">
        <f t="shared" si="3"/>
        <v>#DIV/0!</v>
      </c>
      <c r="H23" s="155">
        <f>(C23-E23)/E23</f>
        <v>-1</v>
      </c>
    </row>
    <row r="24" spans="1:15" ht="15.75" thickBot="1">
      <c r="A24" s="121" t="s">
        <v>157</v>
      </c>
      <c r="B24" s="158">
        <v>2.3333400599350855</v>
      </c>
      <c r="C24" s="159">
        <v>0.426745798223787</v>
      </c>
      <c r="D24" s="160">
        <v>4.4677516911636319</v>
      </c>
      <c r="E24" s="161">
        <v>9.5118510185781047E-2</v>
      </c>
      <c r="F24" s="161">
        <f>F4/34599564</f>
        <v>0.13047008338024144</v>
      </c>
      <c r="G24" s="162">
        <f t="shared" si="3"/>
        <v>-0.27095539665926266</v>
      </c>
      <c r="H24" s="136">
        <f>(C24-E24)/E24</f>
        <v>3.4864642790376652</v>
      </c>
    </row>
    <row r="25" spans="1:15" ht="15.75" thickTop="1">
      <c r="A25" s="163"/>
      <c r="B25" s="163"/>
      <c r="C25" s="163"/>
      <c r="D25" s="128"/>
      <c r="E25" s="128"/>
      <c r="F25" s="128"/>
      <c r="G25" s="128"/>
      <c r="H25" s="128"/>
    </row>
    <row r="26" spans="1:15">
      <c r="A26" s="104" t="s">
        <v>158</v>
      </c>
      <c r="B26" s="108">
        <v>43738</v>
      </c>
      <c r="C26" s="164">
        <v>43373</v>
      </c>
      <c r="D26" s="105"/>
      <c r="E26" s="165">
        <v>42825</v>
      </c>
      <c r="F26" s="165">
        <v>42460</v>
      </c>
      <c r="G26" s="105" t="s">
        <v>139</v>
      </c>
      <c r="H26" s="105" t="s">
        <v>139</v>
      </c>
    </row>
    <row r="27" spans="1:15" ht="15" customHeight="1">
      <c r="A27" s="166" t="s">
        <v>159</v>
      </c>
      <c r="B27" s="167">
        <v>8.2199999999999995E-2</v>
      </c>
      <c r="C27" s="168">
        <v>7.6999999999999999E-2</v>
      </c>
      <c r="D27" s="169">
        <v>6.7532467532467486E-2</v>
      </c>
      <c r="E27" s="170">
        <v>6.8400000000000002E-2</v>
      </c>
      <c r="F27" s="171">
        <v>7.8E-2</v>
      </c>
      <c r="G27" s="169">
        <f>(E27-F27)/F27</f>
        <v>-0.12307692307692304</v>
      </c>
      <c r="H27" s="169">
        <f>(C27-E27)/E27</f>
        <v>0.12573099415204672</v>
      </c>
    </row>
    <row r="28" spans="1:15">
      <c r="A28" s="112" t="s">
        <v>160</v>
      </c>
      <c r="B28" s="172">
        <v>8.3000000000000004E-2</v>
      </c>
      <c r="C28" s="173">
        <v>7.6999999999999999E-2</v>
      </c>
      <c r="D28" s="169">
        <v>7.792207792207799E-2</v>
      </c>
      <c r="E28" s="174">
        <v>0.1145</v>
      </c>
      <c r="F28" s="141">
        <v>7.9799999999999996E-2</v>
      </c>
      <c r="G28" s="169">
        <f t="shared" ref="G28:G30" si="4">(E28-F28)/F28</f>
        <v>0.43483709273182969</v>
      </c>
      <c r="H28" s="169">
        <f t="shared" ref="H28:H30" si="5">(C28-E28)/E28</f>
        <v>-0.32751091703056773</v>
      </c>
    </row>
    <row r="29" spans="1:15">
      <c r="A29" s="112" t="s">
        <v>161</v>
      </c>
      <c r="B29" s="172">
        <v>8.3000000000000004E-2</v>
      </c>
      <c r="C29" s="173">
        <v>7.6399999999999996E-2</v>
      </c>
      <c r="D29" s="169">
        <v>8.6387434554973941E-2</v>
      </c>
      <c r="E29" s="174">
        <v>7.1199999999999999E-2</v>
      </c>
      <c r="F29" s="141">
        <v>7.0999999999999994E-2</v>
      </c>
      <c r="G29" s="169">
        <f t="shared" si="4"/>
        <v>2.816901408450785E-3</v>
      </c>
      <c r="H29" s="169">
        <f t="shared" si="5"/>
        <v>7.3033707865168482E-2</v>
      </c>
    </row>
    <row r="30" spans="1:15" ht="15.75" thickBot="1">
      <c r="A30" s="166" t="s">
        <v>162</v>
      </c>
      <c r="B30" s="167">
        <v>8.2199999999999995E-2</v>
      </c>
      <c r="C30" s="168">
        <v>7.6999999999999999E-2</v>
      </c>
      <c r="D30" s="169">
        <v>6.7532467532467486E-2</v>
      </c>
      <c r="E30" s="174">
        <v>0.10150000000000001</v>
      </c>
      <c r="F30" s="171">
        <v>7.6999999999999999E-2</v>
      </c>
      <c r="G30" s="169">
        <f t="shared" si="4"/>
        <v>0.31818181818181829</v>
      </c>
      <c r="H30" s="169">
        <f t="shared" si="5"/>
        <v>-0.24137931034482765</v>
      </c>
    </row>
    <row r="31" spans="1:15" ht="15.75" thickTop="1">
      <c r="A31" s="175"/>
      <c r="B31" s="175"/>
      <c r="C31" s="175"/>
      <c r="D31" s="175"/>
      <c r="E31" s="176"/>
      <c r="F31" s="176"/>
      <c r="G31" s="176"/>
      <c r="H31" s="176"/>
    </row>
    <row r="34" spans="13:17">
      <c r="M34" s="177"/>
    </row>
    <row r="36" spans="13:17">
      <c r="Q36" s="1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2:E46"/>
  <sheetViews>
    <sheetView showGridLines="0" zoomScale="80" zoomScaleNormal="80" workbookViewId="0">
      <selection activeCell="L18" sqref="L18"/>
    </sheetView>
  </sheetViews>
  <sheetFormatPr defaultColWidth="9.140625" defaultRowHeight="14.25" outlineLevelRow="2"/>
  <cols>
    <col min="1" max="1" width="6.28515625" style="1" bestFit="1" customWidth="1"/>
    <col min="2" max="2" width="44.140625" style="4" customWidth="1"/>
    <col min="3" max="3" width="5.28515625" style="4" customWidth="1"/>
    <col min="4" max="4" width="15.5703125" style="4" customWidth="1"/>
    <col min="5" max="5" width="16.28515625" style="4" bestFit="1" customWidth="1"/>
    <col min="6" max="16384" width="9.140625" style="4"/>
  </cols>
  <sheetData>
    <row r="2" spans="1:5" ht="15" customHeight="1">
      <c r="B2" s="2" t="s">
        <v>0</v>
      </c>
      <c r="C2" s="2"/>
      <c r="D2" s="3"/>
      <c r="E2" s="3"/>
    </row>
    <row r="3" spans="1:5" ht="38.25" customHeight="1">
      <c r="B3" s="5" t="s">
        <v>1</v>
      </c>
      <c r="C3" s="5"/>
      <c r="D3" s="6" t="s">
        <v>2</v>
      </c>
      <c r="E3" s="7" t="s">
        <v>3</v>
      </c>
    </row>
    <row r="4" spans="1:5" ht="6.75" customHeight="1">
      <c r="B4" s="8"/>
      <c r="C4" s="8"/>
      <c r="D4" s="9"/>
      <c r="E4" s="8"/>
    </row>
    <row r="5" spans="1:5" ht="15" customHeight="1">
      <c r="B5" s="10" t="s">
        <v>4</v>
      </c>
      <c r="C5" s="10"/>
      <c r="D5" s="11"/>
      <c r="E5" s="12"/>
    </row>
    <row r="6" spans="1:5" ht="15" customHeight="1">
      <c r="A6" s="1">
        <v>1</v>
      </c>
      <c r="B6" s="8" t="s">
        <v>5</v>
      </c>
      <c r="C6" s="8">
        <v>8</v>
      </c>
      <c r="D6" s="13">
        <v>1365754.5599999994</v>
      </c>
      <c r="E6" s="14">
        <v>1858723.0699999996</v>
      </c>
    </row>
    <row r="7" spans="1:5" ht="15" customHeight="1">
      <c r="A7" s="1">
        <v>2</v>
      </c>
      <c r="B7" s="8" t="s">
        <v>6</v>
      </c>
      <c r="C7" s="8">
        <v>9</v>
      </c>
      <c r="D7" s="13">
        <v>5953956.79</v>
      </c>
      <c r="E7" s="14">
        <v>6160915.7300000004</v>
      </c>
    </row>
    <row r="8" spans="1:5" ht="15" customHeight="1">
      <c r="A8" s="1">
        <v>3</v>
      </c>
      <c r="B8" s="8" t="s">
        <v>7</v>
      </c>
      <c r="C8" s="8">
        <v>10</v>
      </c>
      <c r="D8" s="13">
        <v>669959.40999999992</v>
      </c>
      <c r="E8" s="14">
        <v>918186.40999999992</v>
      </c>
    </row>
    <row r="9" spans="1:5" ht="17.25" customHeight="1">
      <c r="A9" s="1" t="s">
        <v>8</v>
      </c>
      <c r="B9" s="8" t="s">
        <v>9</v>
      </c>
      <c r="C9" s="8">
        <v>11</v>
      </c>
      <c r="D9" s="13">
        <v>0</v>
      </c>
      <c r="E9" s="14">
        <v>0</v>
      </c>
    </row>
    <row r="10" spans="1:5" ht="30.75" customHeight="1">
      <c r="A10" s="1">
        <v>6</v>
      </c>
      <c r="B10" s="15" t="s">
        <v>10</v>
      </c>
      <c r="C10" s="8">
        <v>11</v>
      </c>
      <c r="D10" s="13">
        <v>45355831.819999993</v>
      </c>
      <c r="E10" s="14">
        <v>44718867.999999993</v>
      </c>
    </row>
    <row r="11" spans="1:5" ht="16.5" customHeight="1">
      <c r="A11" s="1" t="s">
        <v>11</v>
      </c>
      <c r="B11" s="16" t="s">
        <v>12</v>
      </c>
      <c r="C11" s="8">
        <v>11</v>
      </c>
      <c r="D11" s="13">
        <v>0</v>
      </c>
      <c r="E11" s="14">
        <v>0</v>
      </c>
    </row>
    <row r="12" spans="1:5" ht="14.25" customHeight="1">
      <c r="A12" s="1">
        <v>7</v>
      </c>
      <c r="B12" s="15" t="s">
        <v>13</v>
      </c>
      <c r="C12" s="8">
        <v>15</v>
      </c>
      <c r="D12" s="13">
        <v>10732279.670000002</v>
      </c>
      <c r="E12" s="14">
        <v>5416510.54</v>
      </c>
    </row>
    <row r="13" spans="1:5" ht="15" customHeight="1">
      <c r="A13" s="1">
        <v>8</v>
      </c>
      <c r="B13" s="8" t="s">
        <v>14</v>
      </c>
      <c r="C13" s="8">
        <v>15</v>
      </c>
      <c r="D13" s="13">
        <v>704295.14000000025</v>
      </c>
      <c r="E13" s="14">
        <v>722343.35000000009</v>
      </c>
    </row>
    <row r="14" spans="1:5" ht="15" customHeight="1">
      <c r="A14" s="1" t="s">
        <v>15</v>
      </c>
      <c r="B14" s="8" t="s">
        <v>16</v>
      </c>
      <c r="C14" s="8"/>
      <c r="D14" s="13">
        <v>13236749.340000005</v>
      </c>
      <c r="E14" s="14">
        <v>12267062.319999997</v>
      </c>
    </row>
    <row r="15" spans="1:5" ht="15" customHeight="1">
      <c r="A15" s="1">
        <v>9</v>
      </c>
      <c r="B15" s="8" t="s">
        <v>17</v>
      </c>
      <c r="C15" s="8">
        <v>17</v>
      </c>
      <c r="D15" s="13">
        <v>45266880.279999994</v>
      </c>
      <c r="E15" s="14">
        <v>31750493.690000001</v>
      </c>
    </row>
    <row r="16" spans="1:5" ht="15" customHeight="1">
      <c r="A16" s="1">
        <v>10</v>
      </c>
      <c r="B16" s="8" t="s">
        <v>18</v>
      </c>
      <c r="C16" s="8">
        <v>17</v>
      </c>
      <c r="D16" s="13">
        <v>1909276.72</v>
      </c>
      <c r="E16" s="14">
        <v>2191874.6399999992</v>
      </c>
    </row>
    <row r="17" spans="1:5" ht="15" customHeight="1">
      <c r="A17" s="1">
        <v>11</v>
      </c>
      <c r="B17" s="8" t="s">
        <v>19</v>
      </c>
      <c r="C17" s="8">
        <v>14</v>
      </c>
      <c r="D17" s="13">
        <v>448188</v>
      </c>
      <c r="E17" s="14">
        <v>544721</v>
      </c>
    </row>
    <row r="18" spans="1:5" ht="15" customHeight="1" thickBot="1">
      <c r="B18" s="10" t="s">
        <v>20</v>
      </c>
      <c r="C18" s="10"/>
      <c r="D18" s="17">
        <v>125643171.72999999</v>
      </c>
      <c r="E18" s="18">
        <v>106549698.74999999</v>
      </c>
    </row>
    <row r="19" spans="1:5" ht="5.25" customHeight="1">
      <c r="B19" s="8"/>
      <c r="C19" s="8"/>
      <c r="D19" s="13"/>
      <c r="E19" s="14"/>
    </row>
    <row r="20" spans="1:5" ht="12.75" customHeight="1">
      <c r="B20" s="10" t="s">
        <v>21</v>
      </c>
      <c r="C20" s="10"/>
      <c r="D20" s="13"/>
      <c r="E20" s="14"/>
    </row>
    <row r="21" spans="1:5" ht="15" customHeight="1">
      <c r="A21" s="1">
        <v>12</v>
      </c>
      <c r="B21" s="8" t="s">
        <v>22</v>
      </c>
      <c r="C21" s="8">
        <v>18</v>
      </c>
      <c r="D21" s="13">
        <v>54039987.039999999</v>
      </c>
      <c r="E21" s="14">
        <v>54039987.039999999</v>
      </c>
    </row>
    <row r="22" spans="1:5" ht="15" customHeight="1">
      <c r="A22" s="1">
        <v>13</v>
      </c>
      <c r="B22" s="8" t="s">
        <v>23</v>
      </c>
      <c r="C22" s="8">
        <v>18</v>
      </c>
      <c r="D22" s="13">
        <v>4071590.97</v>
      </c>
      <c r="E22" s="14">
        <v>4071590.97</v>
      </c>
    </row>
    <row r="23" spans="1:5" ht="15" customHeight="1">
      <c r="A23" s="1">
        <v>14</v>
      </c>
      <c r="B23" s="8" t="s">
        <v>24</v>
      </c>
      <c r="C23" s="8">
        <v>18</v>
      </c>
      <c r="D23" s="13">
        <v>-24046.91</v>
      </c>
      <c r="E23" s="14">
        <v>-24046.91</v>
      </c>
    </row>
    <row r="24" spans="1:5" ht="15" customHeight="1">
      <c r="A24" s="1">
        <v>15</v>
      </c>
      <c r="B24" s="8" t="s">
        <v>25</v>
      </c>
      <c r="C24" s="8">
        <v>18</v>
      </c>
      <c r="D24" s="13">
        <v>5354.52</v>
      </c>
      <c r="E24" s="14">
        <v>5354.52</v>
      </c>
    </row>
    <row r="25" spans="1:5" ht="28.5" customHeight="1">
      <c r="A25" s="1" t="s">
        <v>26</v>
      </c>
      <c r="B25" s="15" t="s">
        <v>27</v>
      </c>
      <c r="C25" s="8"/>
      <c r="D25" s="13">
        <v>0.25</v>
      </c>
      <c r="E25" s="14">
        <v>0.25</v>
      </c>
    </row>
    <row r="26" spans="1:5" ht="15" customHeight="1">
      <c r="A26" s="1" t="s">
        <v>28</v>
      </c>
      <c r="B26" s="8" t="s">
        <v>29</v>
      </c>
      <c r="C26" s="8">
        <v>19</v>
      </c>
      <c r="D26" s="13">
        <v>10860686.82</v>
      </c>
      <c r="E26" s="14">
        <v>10860686.82</v>
      </c>
    </row>
    <row r="27" spans="1:5" ht="15" customHeight="1">
      <c r="A27" s="1">
        <v>16</v>
      </c>
      <c r="B27" s="8" t="s">
        <v>30</v>
      </c>
      <c r="C27" s="8">
        <v>19</v>
      </c>
      <c r="D27" s="13">
        <v>10860687.07</v>
      </c>
      <c r="E27" s="13">
        <v>10860687.07</v>
      </c>
    </row>
    <row r="28" spans="1:5" ht="15" customHeight="1">
      <c r="A28" s="1" t="s">
        <v>31</v>
      </c>
      <c r="B28" s="8" t="s">
        <v>32</v>
      </c>
      <c r="C28" s="8">
        <v>20</v>
      </c>
      <c r="D28" s="13">
        <v>11219238.800000001</v>
      </c>
      <c r="E28" s="14">
        <v>-2804699.26</v>
      </c>
    </row>
    <row r="29" spans="1:5" ht="24.75" customHeight="1">
      <c r="A29" s="1">
        <v>17</v>
      </c>
      <c r="B29" s="15" t="s">
        <v>33</v>
      </c>
      <c r="C29" s="8">
        <v>20</v>
      </c>
      <c r="D29" s="13">
        <v>-12693165.719999999</v>
      </c>
      <c r="E29" s="14">
        <v>-9888466.459999999</v>
      </c>
    </row>
    <row r="30" spans="1:5" ht="6.75" customHeight="1">
      <c r="B30" s="8"/>
      <c r="C30" s="8"/>
      <c r="D30" s="13">
        <v>0</v>
      </c>
      <c r="E30" s="13"/>
    </row>
    <row r="31" spans="1:5" ht="12" customHeight="1" thickBot="1">
      <c r="B31" s="10" t="s">
        <v>34</v>
      </c>
      <c r="C31" s="10"/>
      <c r="D31" s="17">
        <v>67479645.769999981</v>
      </c>
      <c r="E31" s="17">
        <v>56260406.969999991</v>
      </c>
    </row>
    <row r="32" spans="1:5" ht="5.25" customHeight="1">
      <c r="B32" s="8"/>
      <c r="C32" s="8"/>
      <c r="D32" s="13"/>
      <c r="E32" s="14"/>
    </row>
    <row r="33" spans="1:5" ht="15" customHeight="1">
      <c r="B33" s="10" t="s">
        <v>35</v>
      </c>
      <c r="C33" s="10"/>
      <c r="D33" s="13"/>
      <c r="E33" s="14"/>
    </row>
    <row r="34" spans="1:5" ht="15" customHeight="1">
      <c r="A34" s="1">
        <v>18</v>
      </c>
      <c r="B34" s="8" t="s">
        <v>36</v>
      </c>
      <c r="C34" s="8">
        <v>26</v>
      </c>
      <c r="D34" s="13">
        <v>37769.049999999996</v>
      </c>
      <c r="E34" s="14">
        <v>37176.431709839999</v>
      </c>
    </row>
    <row r="35" spans="1:5" ht="15" customHeight="1" outlineLevel="2">
      <c r="B35" s="8" t="s">
        <v>37</v>
      </c>
      <c r="C35" s="8"/>
      <c r="D35" s="13">
        <v>0</v>
      </c>
      <c r="E35" s="14">
        <v>0</v>
      </c>
    </row>
    <row r="36" spans="1:5" ht="15" customHeight="1" thickBot="1">
      <c r="B36" s="10" t="s">
        <v>38</v>
      </c>
      <c r="C36" s="10"/>
      <c r="D36" s="17">
        <v>37769.049999999996</v>
      </c>
      <c r="E36" s="17">
        <v>37176.431709839999</v>
      </c>
    </row>
    <row r="37" spans="1:5" ht="15" customHeight="1">
      <c r="A37" s="1" t="s">
        <v>39</v>
      </c>
      <c r="B37" s="8" t="s">
        <v>40</v>
      </c>
      <c r="C37" s="8">
        <v>22</v>
      </c>
      <c r="D37" s="13">
        <v>5113475.9000000004</v>
      </c>
      <c r="E37" s="14">
        <v>4991869.71</v>
      </c>
    </row>
    <row r="38" spans="1:5" ht="15" customHeight="1">
      <c r="A38" s="1" t="s">
        <v>41</v>
      </c>
      <c r="B38" s="8" t="s">
        <v>42</v>
      </c>
      <c r="C38" s="8">
        <v>22</v>
      </c>
      <c r="D38" s="13">
        <v>0</v>
      </c>
      <c r="E38" s="14">
        <v>37124.728290160005</v>
      </c>
    </row>
    <row r="39" spans="1:5" ht="15" customHeight="1">
      <c r="A39" s="1">
        <v>19</v>
      </c>
      <c r="B39" s="8" t="s">
        <v>43</v>
      </c>
      <c r="C39" s="8">
        <v>22</v>
      </c>
      <c r="D39" s="13">
        <v>47836912.93</v>
      </c>
      <c r="E39" s="14">
        <v>35942907.740000002</v>
      </c>
    </row>
    <row r="40" spans="1:5" ht="15" customHeight="1">
      <c r="A40" s="1">
        <v>20</v>
      </c>
      <c r="B40" s="8" t="s">
        <v>44</v>
      </c>
      <c r="C40" s="8">
        <v>21</v>
      </c>
      <c r="D40" s="13">
        <v>5026118.8899999997</v>
      </c>
      <c r="E40" s="14">
        <v>9130963.9800000004</v>
      </c>
    </row>
    <row r="41" spans="1:5" ht="15" customHeight="1">
      <c r="A41" s="1">
        <v>21</v>
      </c>
      <c r="B41" s="8" t="s">
        <v>37</v>
      </c>
      <c r="C41" s="8">
        <v>23</v>
      </c>
      <c r="D41" s="13">
        <v>149249.19</v>
      </c>
      <c r="E41" s="14">
        <v>149249.19</v>
      </c>
    </row>
    <row r="42" spans="1:5" ht="15" customHeight="1">
      <c r="B42" s="10" t="s">
        <v>45</v>
      </c>
      <c r="C42" s="10"/>
      <c r="D42" s="19">
        <v>58125756.909999996</v>
      </c>
      <c r="E42" s="19">
        <v>50252115.34829016</v>
      </c>
    </row>
    <row r="43" spans="1:5" ht="15" customHeight="1">
      <c r="B43" s="10" t="s">
        <v>46</v>
      </c>
      <c r="C43" s="10"/>
      <c r="D43" s="19">
        <v>58163525.959999993</v>
      </c>
      <c r="E43" s="19">
        <v>50289291.780000001</v>
      </c>
    </row>
    <row r="44" spans="1:5" ht="15" customHeight="1" thickBot="1">
      <c r="B44" s="10" t="s">
        <v>47</v>
      </c>
      <c r="C44" s="10"/>
      <c r="D44" s="17">
        <v>125643171.72999997</v>
      </c>
      <c r="E44" s="17">
        <v>106549698.75</v>
      </c>
    </row>
    <row r="45" spans="1:5" ht="11.25" customHeight="1"/>
    <row r="46" spans="1:5">
      <c r="D46" s="20">
        <v>0</v>
      </c>
      <c r="E46" s="20">
        <v>0</v>
      </c>
    </row>
  </sheetData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T116"/>
  <sheetViews>
    <sheetView showGridLines="0" tabSelected="1" topLeftCell="A29" zoomScale="115" zoomScaleNormal="115" workbookViewId="0">
      <selection activeCell="H36" sqref="H36"/>
    </sheetView>
  </sheetViews>
  <sheetFormatPr defaultColWidth="16" defaultRowHeight="12.75" outlineLevelRow="1" outlineLevelCol="1"/>
  <cols>
    <col min="1" max="1" width="7" style="21" customWidth="1"/>
    <col min="2" max="2" width="36.7109375" style="21" customWidth="1"/>
    <col min="3" max="3" width="5" style="21" customWidth="1"/>
    <col min="4" max="4" width="15.140625" style="97" customWidth="1"/>
    <col min="5" max="5" width="12" style="21" customWidth="1"/>
    <col min="6" max="6" width="16" style="25" outlineLevel="1"/>
    <col min="7" max="14" width="16" style="21" outlineLevel="1"/>
    <col min="15" max="15" width="16" style="21"/>
    <col min="16" max="19" width="0" style="21" hidden="1" customWidth="1" outlineLevel="1"/>
    <col min="20" max="20" width="16" style="21" collapsed="1"/>
    <col min="21" max="16384" width="16" style="21"/>
  </cols>
  <sheetData>
    <row r="2" spans="1:19" ht="15" customHeight="1">
      <c r="B2" s="22" t="s">
        <v>48</v>
      </c>
      <c r="C2" s="23"/>
      <c r="D2" s="24"/>
      <c r="E2" s="22"/>
      <c r="P2" s="26" t="s">
        <v>49</v>
      </c>
      <c r="Q2" s="26"/>
      <c r="R2" s="26"/>
      <c r="S2" s="26"/>
    </row>
    <row r="3" spans="1:19" ht="10.5" customHeight="1">
      <c r="B3" s="22" t="s">
        <v>50</v>
      </c>
      <c r="C3" s="23"/>
      <c r="D3" s="24"/>
      <c r="E3" s="23"/>
      <c r="P3" s="26" t="s">
        <v>51</v>
      </c>
    </row>
    <row r="4" spans="1:19" ht="12.75" hidden="1" customHeight="1">
      <c r="B4" s="23"/>
      <c r="C4" s="23"/>
      <c r="D4" s="24"/>
      <c r="E4" s="23"/>
    </row>
    <row r="5" spans="1:19" ht="13.5" customHeight="1">
      <c r="B5" s="27" t="s">
        <v>1</v>
      </c>
      <c r="C5" s="27"/>
      <c r="D5" s="28" t="s">
        <v>2</v>
      </c>
      <c r="E5" s="29" t="s">
        <v>52</v>
      </c>
      <c r="O5" s="26"/>
      <c r="P5" s="30" t="s">
        <v>1</v>
      </c>
      <c r="Q5" s="31" t="s">
        <v>53</v>
      </c>
      <c r="R5" s="32" t="s">
        <v>54</v>
      </c>
      <c r="S5" s="31">
        <v>2016</v>
      </c>
    </row>
    <row r="6" spans="1:19" ht="15" customHeight="1">
      <c r="B6" s="22" t="s">
        <v>55</v>
      </c>
      <c r="C6" s="22"/>
      <c r="D6" s="33"/>
      <c r="E6" s="34"/>
      <c r="P6" s="26" t="s">
        <v>55</v>
      </c>
    </row>
    <row r="7" spans="1:19" ht="21" customHeight="1">
      <c r="A7" s="21">
        <v>1</v>
      </c>
      <c r="B7" s="35" t="s">
        <v>56</v>
      </c>
      <c r="C7" s="35">
        <v>25</v>
      </c>
      <c r="D7" s="36">
        <v>2302253.59</v>
      </c>
      <c r="E7" s="34">
        <v>2414818</v>
      </c>
      <c r="I7" s="25"/>
      <c r="O7" s="37"/>
      <c r="P7" s="21" t="s">
        <v>57</v>
      </c>
    </row>
    <row r="8" spans="1:19" ht="18" customHeight="1" outlineLevel="1">
      <c r="A8" s="21">
        <v>2</v>
      </c>
      <c r="B8" s="35" t="s">
        <v>58</v>
      </c>
      <c r="C8" s="35">
        <v>22</v>
      </c>
      <c r="D8" s="36">
        <v>12528225.559999999</v>
      </c>
      <c r="E8" s="34">
        <v>4694275</v>
      </c>
      <c r="I8" s="25"/>
      <c r="O8" s="37"/>
      <c r="P8" s="38" t="s">
        <v>59</v>
      </c>
      <c r="Q8" s="39">
        <f>S8+R8</f>
        <v>-50072</v>
      </c>
      <c r="R8" s="39">
        <v>151082</v>
      </c>
      <c r="S8" s="39">
        <v>-201154</v>
      </c>
    </row>
    <row r="9" spans="1:19" ht="22.5" customHeight="1">
      <c r="A9" s="40" t="s">
        <v>60</v>
      </c>
      <c r="B9" s="35" t="s">
        <v>61</v>
      </c>
      <c r="C9" s="35">
        <v>29</v>
      </c>
      <c r="D9" s="36">
        <v>7903753.6199999992</v>
      </c>
      <c r="E9" s="34">
        <v>0</v>
      </c>
      <c r="G9" s="41"/>
      <c r="I9" s="25"/>
      <c r="O9" s="37"/>
      <c r="P9" s="42" t="s">
        <v>62</v>
      </c>
      <c r="Q9" s="39">
        <f>S9+R9</f>
        <v>-3022129</v>
      </c>
      <c r="R9" s="39">
        <f>-2871047-R8</f>
        <v>-3022129</v>
      </c>
      <c r="S9" s="39">
        <v>0</v>
      </c>
    </row>
    <row r="10" spans="1:19" ht="22.5" customHeight="1">
      <c r="A10" s="40" t="s">
        <v>63</v>
      </c>
      <c r="B10" s="35" t="s">
        <v>64</v>
      </c>
      <c r="C10" s="35">
        <v>29</v>
      </c>
      <c r="D10" s="36">
        <v>652574.50000000047</v>
      </c>
      <c r="E10" s="34">
        <v>0</v>
      </c>
      <c r="G10" s="41"/>
      <c r="I10" s="25"/>
      <c r="O10" s="37"/>
      <c r="P10" s="21" t="s">
        <v>65</v>
      </c>
      <c r="Q10" s="39"/>
      <c r="R10" s="39"/>
      <c r="S10" s="39"/>
    </row>
    <row r="11" spans="1:19" ht="45" customHeight="1">
      <c r="A11" s="40" t="s">
        <v>66</v>
      </c>
      <c r="B11" s="35" t="s">
        <v>67</v>
      </c>
      <c r="C11" s="35">
        <v>29</v>
      </c>
      <c r="D11" s="36">
        <v>3971897.44</v>
      </c>
      <c r="E11" s="34">
        <v>0</v>
      </c>
      <c r="I11" s="25"/>
      <c r="O11" s="37"/>
      <c r="Q11" s="39"/>
      <c r="R11" s="39"/>
      <c r="S11" s="39"/>
    </row>
    <row r="12" spans="1:19" ht="15.75" customHeight="1" thickBot="1">
      <c r="A12" s="21">
        <v>3</v>
      </c>
      <c r="B12" s="35" t="s">
        <v>68</v>
      </c>
      <c r="C12" s="35">
        <v>29</v>
      </c>
      <c r="D12" s="36">
        <v>1396040.2799999998</v>
      </c>
      <c r="E12" s="34">
        <v>324984</v>
      </c>
      <c r="I12" s="25"/>
      <c r="O12" s="37"/>
      <c r="P12" s="43" t="s">
        <v>69</v>
      </c>
      <c r="Q12" s="44">
        <v>-12107212.640000001</v>
      </c>
      <c r="R12" s="44">
        <f>SUM(R8:R10)</f>
        <v>-2871047</v>
      </c>
      <c r="S12" s="44">
        <v>-9236165</v>
      </c>
    </row>
    <row r="13" spans="1:19" ht="15" customHeight="1" thickBot="1">
      <c r="A13" s="21">
        <v>4</v>
      </c>
      <c r="B13" s="35" t="s">
        <v>70</v>
      </c>
      <c r="C13" s="35">
        <v>29</v>
      </c>
      <c r="D13" s="36">
        <v>1703710.1700000002</v>
      </c>
      <c r="E13" s="34">
        <v>966068</v>
      </c>
      <c r="I13" s="25"/>
      <c r="O13" s="37"/>
      <c r="P13" s="43" t="s">
        <v>71</v>
      </c>
      <c r="Q13" s="44">
        <v>-1804706.7600000016</v>
      </c>
      <c r="R13" s="44">
        <f>R12</f>
        <v>-2871047</v>
      </c>
      <c r="S13" s="44">
        <v>1066340</v>
      </c>
    </row>
    <row r="14" spans="1:19" ht="10.5" customHeight="1">
      <c r="A14" s="21">
        <v>5</v>
      </c>
      <c r="B14" s="35" t="s">
        <v>72</v>
      </c>
      <c r="C14" s="35">
        <v>25</v>
      </c>
      <c r="D14" s="36">
        <v>8520.380000000001</v>
      </c>
      <c r="E14" s="34">
        <v>8855</v>
      </c>
      <c r="I14" s="25"/>
      <c r="O14" s="37"/>
      <c r="Q14" s="39"/>
      <c r="R14" s="39"/>
      <c r="S14" s="39"/>
    </row>
    <row r="15" spans="1:19" ht="26.25" customHeight="1" thickBot="1">
      <c r="A15" s="21">
        <v>6</v>
      </c>
      <c r="B15" s="35" t="s">
        <v>73</v>
      </c>
      <c r="C15" s="35"/>
      <c r="D15" s="36">
        <v>61192</v>
      </c>
      <c r="E15" s="34">
        <v>0</v>
      </c>
      <c r="I15" s="25"/>
      <c r="P15" s="26" t="s">
        <v>74</v>
      </c>
      <c r="Q15" s="44">
        <v>-1804706.7600000016</v>
      </c>
      <c r="R15" s="44">
        <f>R13</f>
        <v>-2871047</v>
      </c>
      <c r="S15" s="44">
        <f>S13</f>
        <v>1066340</v>
      </c>
    </row>
    <row r="16" spans="1:19" ht="12.75" customHeight="1">
      <c r="A16" s="21">
        <v>8</v>
      </c>
      <c r="B16" s="35" t="s">
        <v>75</v>
      </c>
      <c r="C16" s="35">
        <v>26</v>
      </c>
      <c r="D16" s="36">
        <v>639461.87</v>
      </c>
      <c r="E16" s="34">
        <v>18825</v>
      </c>
      <c r="I16" s="25"/>
      <c r="O16" s="37"/>
      <c r="Q16" s="39"/>
      <c r="R16" s="39"/>
      <c r="S16" s="39"/>
    </row>
    <row r="17" spans="1:19" ht="26.25" customHeight="1" outlineLevel="1" thickBot="1">
      <c r="A17" s="21">
        <v>9</v>
      </c>
      <c r="B17" s="35" t="s">
        <v>76</v>
      </c>
      <c r="C17" s="35"/>
      <c r="D17" s="36">
        <v>0</v>
      </c>
      <c r="E17" s="34">
        <v>0</v>
      </c>
      <c r="I17" s="25"/>
      <c r="O17" s="37"/>
      <c r="P17" s="26" t="s">
        <v>77</v>
      </c>
      <c r="Q17" s="44">
        <v>-1804706.7600000016</v>
      </c>
      <c r="R17" s="44">
        <f>R15</f>
        <v>-2871047</v>
      </c>
      <c r="S17" s="44">
        <f>S15</f>
        <v>1066340</v>
      </c>
    </row>
    <row r="18" spans="1:19" ht="24" customHeight="1">
      <c r="A18" s="21">
        <v>10</v>
      </c>
      <c r="B18" s="35" t="s">
        <v>78</v>
      </c>
      <c r="C18" s="35"/>
      <c r="D18" s="36">
        <v>3215</v>
      </c>
      <c r="E18" s="34">
        <v>8770</v>
      </c>
      <c r="I18" s="25"/>
      <c r="O18" s="37"/>
      <c r="P18" s="26"/>
      <c r="Q18" s="45"/>
      <c r="R18" s="45"/>
      <c r="S18" s="45"/>
    </row>
    <row r="19" spans="1:19" ht="15" customHeight="1" thickBot="1">
      <c r="B19" s="22" t="s">
        <v>79</v>
      </c>
      <c r="C19" s="22"/>
      <c r="D19" s="46">
        <v>18642618.850000001</v>
      </c>
      <c r="E19" s="47">
        <v>8436595</v>
      </c>
      <c r="I19" s="25"/>
      <c r="P19" s="26" t="s">
        <v>80</v>
      </c>
      <c r="Q19" s="44">
        <v>-1804706.7600000016</v>
      </c>
      <c r="R19" s="44">
        <f>R17</f>
        <v>-2871047</v>
      </c>
      <c r="S19" s="44">
        <f>S17</f>
        <v>1066340</v>
      </c>
    </row>
    <row r="20" spans="1:19">
      <c r="B20" s="23"/>
      <c r="C20" s="23"/>
      <c r="D20" s="24"/>
      <c r="E20" s="34"/>
      <c r="I20" s="25"/>
      <c r="P20" s="26"/>
      <c r="Q20" s="45"/>
      <c r="R20" s="45"/>
      <c r="S20" s="45"/>
    </row>
    <row r="21" spans="1:19" ht="15" hidden="1" customHeight="1">
      <c r="B21" s="35"/>
      <c r="C21" s="35"/>
      <c r="D21" s="48"/>
      <c r="E21" s="49"/>
      <c r="I21" s="25"/>
      <c r="P21" s="26" t="s">
        <v>81</v>
      </c>
      <c r="Q21" s="45"/>
      <c r="R21" s="45"/>
      <c r="S21" s="45"/>
    </row>
    <row r="22" spans="1:19" ht="12.75" customHeight="1">
      <c r="A22" s="21">
        <v>13</v>
      </c>
      <c r="B22" s="35" t="s">
        <v>82</v>
      </c>
      <c r="C22" s="35">
        <v>27</v>
      </c>
      <c r="D22" s="36">
        <v>-3577002.6799999997</v>
      </c>
      <c r="E22" s="34">
        <v>-3059435</v>
      </c>
      <c r="G22" s="41"/>
      <c r="I22" s="25"/>
      <c r="O22" s="37"/>
      <c r="P22" s="38" t="s">
        <v>83</v>
      </c>
      <c r="Q22" s="50">
        <v>-1404434.6100000003</v>
      </c>
      <c r="R22" s="50">
        <f>Q22-S22</f>
        <v>2871047.3899999997</v>
      </c>
      <c r="S22" s="50">
        <v>-4275482</v>
      </c>
    </row>
    <row r="23" spans="1:19" ht="12.75" customHeight="1">
      <c r="B23" s="35" t="s">
        <v>84</v>
      </c>
      <c r="C23" s="35">
        <v>28</v>
      </c>
      <c r="D23" s="36">
        <v>-312085.75</v>
      </c>
      <c r="E23" s="34">
        <v>-193526.21</v>
      </c>
      <c r="G23" s="41"/>
      <c r="I23" s="25"/>
      <c r="O23" s="37"/>
      <c r="P23" s="51" t="s">
        <v>85</v>
      </c>
      <c r="Q23" s="50"/>
      <c r="R23" s="50"/>
      <c r="S23" s="50"/>
    </row>
    <row r="24" spans="1:19" ht="15" customHeight="1" outlineLevel="1">
      <c r="A24" s="21">
        <v>11</v>
      </c>
      <c r="B24" s="35" t="s">
        <v>86</v>
      </c>
      <c r="C24" s="35"/>
      <c r="D24" s="36">
        <v>-106710.29000000001</v>
      </c>
      <c r="E24" s="34">
        <v>-75135</v>
      </c>
      <c r="G24" s="41"/>
      <c r="I24" s="25"/>
      <c r="O24" s="37"/>
      <c r="P24" s="42" t="s">
        <v>87</v>
      </c>
      <c r="Q24" s="50">
        <v>4218368.1800000053</v>
      </c>
      <c r="R24" s="50">
        <v>0</v>
      </c>
      <c r="S24" s="50">
        <v>4218368</v>
      </c>
    </row>
    <row r="25" spans="1:19" ht="15" customHeight="1" outlineLevel="1" thickBot="1">
      <c r="A25" s="21">
        <v>12</v>
      </c>
      <c r="B25" s="35" t="s">
        <v>88</v>
      </c>
      <c r="C25" s="35"/>
      <c r="D25" s="36">
        <v>-97472.81</v>
      </c>
      <c r="E25" s="34">
        <v>-80315</v>
      </c>
      <c r="G25" s="41"/>
      <c r="I25" s="25"/>
      <c r="O25" s="37"/>
      <c r="P25" s="26" t="s">
        <v>89</v>
      </c>
      <c r="Q25" s="44">
        <v>2813933.570000005</v>
      </c>
      <c r="R25" s="44">
        <f>SUM(R22:R24)</f>
        <v>2871047.3899999997</v>
      </c>
      <c r="S25" s="44">
        <f>S22+S24+0.5</f>
        <v>-57113.5</v>
      </c>
    </row>
    <row r="26" spans="1:19" ht="15" customHeight="1" outlineLevel="1" thickBot="1">
      <c r="A26" s="21">
        <v>14</v>
      </c>
      <c r="B26" s="35" t="s">
        <v>90</v>
      </c>
      <c r="C26" s="35"/>
      <c r="D26" s="36">
        <v>-107902.65</v>
      </c>
      <c r="E26" s="34">
        <v>-116378</v>
      </c>
      <c r="G26" s="41"/>
      <c r="I26" s="25"/>
      <c r="O26" s="37"/>
      <c r="P26" s="43" t="s">
        <v>91</v>
      </c>
      <c r="Q26" s="44">
        <f>Q19+Q25</f>
        <v>1009226.8100000033</v>
      </c>
      <c r="R26" s="44">
        <f>R19+R25</f>
        <v>0.38999999966472387</v>
      </c>
      <c r="S26" s="44">
        <f>S19+S25</f>
        <v>1009226.5</v>
      </c>
    </row>
    <row r="27" spans="1:19" ht="12.75" customHeight="1">
      <c r="A27" s="21">
        <v>15</v>
      </c>
      <c r="B27" s="35" t="s">
        <v>92</v>
      </c>
      <c r="C27" s="35">
        <v>29</v>
      </c>
      <c r="D27" s="36">
        <v>-2610069.2799999998</v>
      </c>
      <c r="E27" s="34">
        <v>-2480685</v>
      </c>
      <c r="G27" s="41"/>
      <c r="I27" s="25"/>
      <c r="O27" s="37"/>
    </row>
    <row r="28" spans="1:19" ht="25.5" customHeight="1">
      <c r="A28" s="21">
        <v>16</v>
      </c>
      <c r="B28" s="35" t="s">
        <v>93</v>
      </c>
      <c r="C28" s="35"/>
      <c r="D28" s="36">
        <v>-709447.25000000012</v>
      </c>
      <c r="E28" s="34">
        <v>-848337</v>
      </c>
      <c r="G28" s="41"/>
      <c r="I28" s="25"/>
      <c r="O28" s="37"/>
    </row>
    <row r="29" spans="1:19" ht="33.75" customHeight="1">
      <c r="A29" s="21">
        <v>17</v>
      </c>
      <c r="B29" s="35" t="s">
        <v>94</v>
      </c>
      <c r="C29" s="35"/>
      <c r="D29" s="36">
        <v>0</v>
      </c>
      <c r="E29" s="34">
        <v>0</v>
      </c>
      <c r="G29" s="41"/>
      <c r="I29" s="25"/>
    </row>
    <row r="30" spans="1:19" ht="12" customHeight="1">
      <c r="A30" s="40" t="s">
        <v>31</v>
      </c>
      <c r="B30" s="35" t="s">
        <v>95</v>
      </c>
      <c r="C30" s="35"/>
      <c r="D30" s="36">
        <v>-168931.27000000002</v>
      </c>
      <c r="E30" s="34">
        <v>0</v>
      </c>
      <c r="G30" s="41"/>
      <c r="I30" s="25"/>
    </row>
    <row r="31" spans="1:19" ht="15.75" customHeight="1">
      <c r="A31" s="52">
        <v>18</v>
      </c>
      <c r="B31" s="53" t="s">
        <v>59</v>
      </c>
      <c r="C31" s="35">
        <v>30</v>
      </c>
      <c r="D31" s="36">
        <v>0</v>
      </c>
      <c r="E31" s="34">
        <v>0</v>
      </c>
      <c r="G31" s="41"/>
      <c r="I31" s="25"/>
      <c r="O31" s="37"/>
    </row>
    <row r="32" spans="1:19" ht="21" customHeight="1">
      <c r="A32" s="21">
        <v>19</v>
      </c>
      <c r="B32" s="35" t="s">
        <v>96</v>
      </c>
      <c r="C32" s="54"/>
      <c r="D32" s="36">
        <v>0</v>
      </c>
      <c r="E32" s="34">
        <v>0</v>
      </c>
      <c r="G32" s="41"/>
      <c r="I32" s="25"/>
      <c r="N32" s="55"/>
      <c r="O32" s="55"/>
    </row>
    <row r="33" spans="1:19" ht="24" customHeight="1">
      <c r="A33" s="40" t="s">
        <v>97</v>
      </c>
      <c r="B33" s="54" t="s">
        <v>98</v>
      </c>
      <c r="C33" s="54"/>
      <c r="D33" s="36">
        <v>0</v>
      </c>
      <c r="E33" s="34">
        <v>0</v>
      </c>
      <c r="G33" s="41"/>
      <c r="I33" s="25"/>
      <c r="N33" s="55"/>
      <c r="O33" s="55"/>
    </row>
    <row r="34" spans="1:19" ht="24" customHeight="1">
      <c r="A34" s="40" t="s">
        <v>99</v>
      </c>
      <c r="B34" s="54" t="s">
        <v>100</v>
      </c>
      <c r="C34" s="54"/>
      <c r="D34" s="36">
        <v>-3398.58</v>
      </c>
      <c r="E34" s="34">
        <v>-56799</v>
      </c>
      <c r="G34" s="41"/>
      <c r="I34" s="25"/>
      <c r="N34" s="55"/>
      <c r="O34" s="55"/>
    </row>
    <row r="35" spans="1:19" ht="12.75" customHeight="1">
      <c r="A35" s="21">
        <v>20</v>
      </c>
      <c r="B35" s="35" t="s">
        <v>101</v>
      </c>
      <c r="C35" s="35">
        <v>30</v>
      </c>
      <c r="D35" s="36">
        <v>-42445.440000000002</v>
      </c>
      <c r="E35" s="34">
        <v>-7995</v>
      </c>
      <c r="G35" s="41"/>
      <c r="I35" s="25"/>
      <c r="O35" s="37"/>
    </row>
    <row r="36" spans="1:19" ht="15" customHeight="1" thickBot="1">
      <c r="B36" s="56" t="s">
        <v>102</v>
      </c>
      <c r="C36" s="56"/>
      <c r="D36" s="46">
        <v>-7423380.2499999991</v>
      </c>
      <c r="E36" s="47">
        <v>-6725079</v>
      </c>
      <c r="I36" s="25"/>
    </row>
    <row r="37" spans="1:19" ht="33" customHeight="1" outlineLevel="1">
      <c r="A37" s="21">
        <v>21</v>
      </c>
      <c r="B37" s="35" t="s">
        <v>94</v>
      </c>
      <c r="C37" s="35"/>
      <c r="D37" s="36">
        <v>0</v>
      </c>
      <c r="E37" s="57">
        <v>0</v>
      </c>
      <c r="I37" s="25"/>
    </row>
    <row r="38" spans="1:19" ht="13.5" customHeight="1" thickBot="1">
      <c r="B38" s="56" t="s">
        <v>71</v>
      </c>
      <c r="C38" s="56"/>
      <c r="D38" s="58">
        <v>11219238.600000001</v>
      </c>
      <c r="E38" s="59">
        <v>1711517</v>
      </c>
      <c r="F38" s="60"/>
      <c r="G38" s="61"/>
      <c r="H38" s="61"/>
      <c r="I38" s="60"/>
      <c r="J38" s="61"/>
      <c r="K38" s="61"/>
      <c r="L38" s="61"/>
      <c r="M38" s="61"/>
      <c r="N38" s="62"/>
    </row>
    <row r="39" spans="1:19" ht="9.75" customHeight="1">
      <c r="B39" s="23"/>
      <c r="C39" s="23"/>
      <c r="D39" s="63"/>
      <c r="E39" s="57"/>
      <c r="I39" s="25"/>
    </row>
    <row r="40" spans="1:19" ht="11.25" customHeight="1" thickBot="1">
      <c r="B40" s="22" t="s">
        <v>74</v>
      </c>
      <c r="C40" s="22"/>
      <c r="D40" s="58">
        <v>11219238.600000001</v>
      </c>
      <c r="E40" s="59">
        <v>1711517</v>
      </c>
      <c r="I40" s="25"/>
      <c r="O40" s="21">
        <v>3651156</v>
      </c>
      <c r="P40" s="39">
        <f>D38+O40</f>
        <v>14870394.600000001</v>
      </c>
    </row>
    <row r="41" spans="1:19" ht="15" customHeight="1">
      <c r="A41" s="21">
        <v>22</v>
      </c>
      <c r="B41" s="23" t="s">
        <v>103</v>
      </c>
      <c r="C41" s="23">
        <v>31</v>
      </c>
      <c r="D41" s="63">
        <v>0</v>
      </c>
      <c r="E41" s="57">
        <v>0</v>
      </c>
      <c r="I41" s="25"/>
      <c r="K41" s="62"/>
    </row>
    <row r="42" spans="1:19" ht="9" hidden="1" customHeight="1" outlineLevel="1">
      <c r="B42" s="23"/>
      <c r="C42" s="23"/>
      <c r="D42" s="63"/>
      <c r="E42" s="34"/>
      <c r="I42" s="25"/>
    </row>
    <row r="43" spans="1:19" ht="14.25" hidden="1" customHeight="1" outlineLevel="1" thickBot="1">
      <c r="B43" s="22" t="s">
        <v>104</v>
      </c>
      <c r="C43" s="22"/>
      <c r="D43" s="46">
        <v>11219238.600000001</v>
      </c>
      <c r="E43" s="47">
        <v>1183873.9700000007</v>
      </c>
      <c r="I43" s="25"/>
    </row>
    <row r="44" spans="1:19" ht="0.75" customHeight="1" collapsed="1">
      <c r="B44" s="23"/>
      <c r="C44" s="23"/>
      <c r="D44" s="63"/>
      <c r="E44" s="34"/>
      <c r="I44" s="25"/>
    </row>
    <row r="45" spans="1:19" ht="15" customHeight="1" outlineLevel="1">
      <c r="B45" s="22" t="s">
        <v>105</v>
      </c>
      <c r="C45" s="22"/>
      <c r="D45" s="64"/>
      <c r="E45" s="65"/>
      <c r="F45" s="66"/>
      <c r="G45" s="40"/>
      <c r="H45" s="40"/>
      <c r="I45" s="25"/>
    </row>
    <row r="46" spans="1:19" ht="15" customHeight="1" outlineLevel="1" thickBot="1">
      <c r="A46" s="21">
        <v>23</v>
      </c>
      <c r="B46" s="23" t="s">
        <v>106</v>
      </c>
      <c r="C46" s="23"/>
      <c r="D46" s="63"/>
      <c r="E46" s="34">
        <v>0</v>
      </c>
      <c r="F46" s="67"/>
      <c r="G46" s="68"/>
      <c r="H46" s="68"/>
      <c r="I46" s="25"/>
    </row>
    <row r="47" spans="1:19" ht="15" customHeight="1" thickBot="1">
      <c r="B47" s="22" t="s">
        <v>80</v>
      </c>
      <c r="C47" s="22"/>
      <c r="D47" s="46">
        <v>11219238.600000001</v>
      </c>
      <c r="E47" s="47">
        <v>1711517</v>
      </c>
      <c r="G47" s="55"/>
      <c r="H47" s="55"/>
      <c r="I47" s="25"/>
    </row>
    <row r="48" spans="1:19" ht="5.25" customHeight="1">
      <c r="D48" s="69"/>
      <c r="P48" s="70"/>
      <c r="Q48" s="70"/>
      <c r="R48" s="70"/>
      <c r="S48" s="70"/>
    </row>
    <row r="49" spans="1:19" ht="15" customHeight="1">
      <c r="B49" s="22" t="s">
        <v>107</v>
      </c>
      <c r="C49" s="23"/>
      <c r="D49" s="63"/>
      <c r="E49" s="23"/>
    </row>
    <row r="50" spans="1:19" ht="13.5" customHeight="1">
      <c r="B50" s="22" t="s">
        <v>108</v>
      </c>
      <c r="C50" s="23"/>
      <c r="D50" s="63"/>
      <c r="E50" s="23"/>
    </row>
    <row r="51" spans="1:19" ht="7.5" hidden="1" customHeight="1">
      <c r="B51" s="22"/>
      <c r="C51" s="23"/>
      <c r="D51" s="63"/>
      <c r="E51" s="23"/>
    </row>
    <row r="52" spans="1:19" ht="18.600000000000001" customHeight="1">
      <c r="B52" s="27" t="s">
        <v>1</v>
      </c>
      <c r="C52" s="27"/>
      <c r="D52" s="71" t="s">
        <v>109</v>
      </c>
      <c r="E52" s="29" t="s">
        <v>110</v>
      </c>
    </row>
    <row r="53" spans="1:19" ht="6" customHeight="1">
      <c r="B53" s="27"/>
      <c r="C53" s="27"/>
      <c r="D53" s="72"/>
      <c r="E53" s="73"/>
    </row>
    <row r="54" spans="1:19" ht="12.75" customHeight="1">
      <c r="B54" s="22" t="s">
        <v>81</v>
      </c>
      <c r="C54" s="22"/>
      <c r="D54" s="64"/>
      <c r="E54" s="74"/>
    </row>
    <row r="55" spans="1:19" ht="39.75" customHeight="1">
      <c r="A55" s="21">
        <v>24</v>
      </c>
      <c r="B55" s="35" t="s">
        <v>83</v>
      </c>
      <c r="C55" s="35"/>
      <c r="D55" s="75">
        <v>0</v>
      </c>
      <c r="E55" s="76">
        <v>0</v>
      </c>
      <c r="F55" s="77"/>
      <c r="G55" s="78"/>
      <c r="H55" s="78"/>
      <c r="O55" s="79"/>
    </row>
    <row r="56" spans="1:19" ht="33.75" customHeight="1">
      <c r="B56" s="80" t="s">
        <v>85</v>
      </c>
      <c r="C56" s="80"/>
      <c r="D56" s="75"/>
      <c r="E56" s="76"/>
      <c r="F56" s="77"/>
      <c r="G56" s="78"/>
      <c r="H56" s="78"/>
      <c r="O56" s="79"/>
    </row>
    <row r="57" spans="1:19" ht="19.5" customHeight="1">
      <c r="A57" s="21">
        <v>25</v>
      </c>
      <c r="B57" s="54" t="s">
        <v>87</v>
      </c>
      <c r="C57" s="54"/>
      <c r="D57" s="75">
        <v>0</v>
      </c>
      <c r="E57" s="76">
        <v>-284600</v>
      </c>
      <c r="F57" s="77"/>
      <c r="G57" s="78"/>
      <c r="H57" s="78"/>
      <c r="O57" s="79"/>
    </row>
    <row r="58" spans="1:19" ht="28.5" customHeight="1" outlineLevel="1">
      <c r="A58" s="21">
        <v>26</v>
      </c>
      <c r="B58" s="35" t="s">
        <v>111</v>
      </c>
      <c r="C58" s="35"/>
      <c r="D58" s="81" t="s">
        <v>112</v>
      </c>
      <c r="E58" s="82" t="s">
        <v>112</v>
      </c>
      <c r="F58" s="77"/>
      <c r="G58" s="78"/>
      <c r="H58" s="78"/>
      <c r="O58" s="83"/>
    </row>
    <row r="59" spans="1:19" ht="27" customHeight="1" outlineLevel="1">
      <c r="A59" s="21">
        <v>27</v>
      </c>
      <c r="B59" s="35" t="s">
        <v>113</v>
      </c>
      <c r="C59" s="35"/>
      <c r="D59" s="81" t="s">
        <v>112</v>
      </c>
      <c r="E59" s="82" t="s">
        <v>112</v>
      </c>
      <c r="F59" s="77"/>
      <c r="G59" s="78"/>
      <c r="H59" s="78"/>
    </row>
    <row r="60" spans="1:19" ht="4.5" customHeight="1" outlineLevel="1">
      <c r="B60" s="35"/>
      <c r="C60" s="35"/>
      <c r="D60" s="81"/>
      <c r="E60" s="82"/>
      <c r="F60" s="77"/>
      <c r="G60" s="78"/>
      <c r="H60" s="78"/>
    </row>
    <row r="61" spans="1:19" ht="28.5" customHeight="1" outlineLevel="1">
      <c r="B61" s="80" t="s">
        <v>114</v>
      </c>
      <c r="C61" s="80"/>
      <c r="D61" s="81"/>
      <c r="E61" s="82"/>
      <c r="F61" s="77"/>
      <c r="G61" s="78"/>
      <c r="H61" s="78"/>
    </row>
    <row r="62" spans="1:19" ht="15" customHeight="1">
      <c r="A62" s="21">
        <v>28</v>
      </c>
      <c r="B62" s="35" t="s">
        <v>115</v>
      </c>
      <c r="C62" s="35"/>
      <c r="D62" s="81"/>
      <c r="E62" s="82">
        <v>0</v>
      </c>
      <c r="F62" s="77"/>
      <c r="G62" s="78"/>
      <c r="H62" s="78"/>
    </row>
    <row r="63" spans="1:19" ht="15" customHeight="1" outlineLevel="1">
      <c r="A63" s="21">
        <v>29</v>
      </c>
      <c r="B63" s="35" t="s">
        <v>116</v>
      </c>
      <c r="C63" s="35"/>
      <c r="D63" s="81" t="s">
        <v>112</v>
      </c>
      <c r="E63" s="82" t="s">
        <v>112</v>
      </c>
      <c r="F63" s="77"/>
      <c r="G63" s="78"/>
      <c r="H63" s="78"/>
    </row>
    <row r="64" spans="1:19" s="70" customFormat="1" ht="33.6" customHeight="1" outlineLevel="1">
      <c r="A64" s="70">
        <v>30</v>
      </c>
      <c r="B64" s="54" t="s">
        <v>117</v>
      </c>
      <c r="C64" s="54"/>
      <c r="D64" s="81" t="s">
        <v>112</v>
      </c>
      <c r="E64" s="82" t="s">
        <v>112</v>
      </c>
      <c r="F64" s="77"/>
      <c r="G64" s="78"/>
      <c r="H64" s="78"/>
      <c r="P64" s="21"/>
      <c r="Q64" s="21"/>
      <c r="R64" s="21"/>
      <c r="S64" s="21"/>
    </row>
    <row r="65" spans="1:15" ht="32.450000000000003" customHeight="1" outlineLevel="1">
      <c r="A65" s="21">
        <v>31</v>
      </c>
      <c r="B65" s="54" t="s">
        <v>118</v>
      </c>
      <c r="C65" s="54"/>
      <c r="D65" s="75"/>
      <c r="E65" s="76" t="s">
        <v>119</v>
      </c>
      <c r="F65" s="77"/>
      <c r="G65" s="78"/>
      <c r="H65" s="78"/>
    </row>
    <row r="66" spans="1:15" ht="25.5" customHeight="1" thickBot="1">
      <c r="B66" s="56" t="s">
        <v>89</v>
      </c>
      <c r="C66" s="22"/>
      <c r="D66" s="84">
        <v>0</v>
      </c>
      <c r="E66" s="85">
        <v>-284600</v>
      </c>
      <c r="F66" s="60"/>
      <c r="G66" s="61"/>
      <c r="H66" s="61"/>
      <c r="O66" s="55"/>
    </row>
    <row r="67" spans="1:15" ht="39" customHeight="1" thickBot="1">
      <c r="B67" s="56" t="s">
        <v>91</v>
      </c>
      <c r="C67" s="56"/>
      <c r="D67" s="86">
        <v>11219238.600000001</v>
      </c>
      <c r="E67" s="87">
        <v>1426917</v>
      </c>
      <c r="F67" s="60"/>
      <c r="G67" s="61"/>
      <c r="H67" s="61"/>
    </row>
    <row r="68" spans="1:15" ht="15" customHeight="1">
      <c r="B68" s="23"/>
      <c r="C68" s="23"/>
      <c r="D68" s="71" t="s">
        <v>109</v>
      </c>
      <c r="E68" s="29" t="s">
        <v>110</v>
      </c>
    </row>
    <row r="69" spans="1:15" ht="15.75" customHeight="1">
      <c r="B69" s="22" t="s">
        <v>120</v>
      </c>
      <c r="C69" s="22"/>
      <c r="D69" s="88"/>
      <c r="E69" s="89"/>
    </row>
    <row r="70" spans="1:15" ht="15" customHeight="1">
      <c r="A70" s="21">
        <v>32</v>
      </c>
      <c r="B70" s="23" t="s">
        <v>121</v>
      </c>
      <c r="C70" s="23"/>
      <c r="D70" s="90">
        <v>11219238.600000001</v>
      </c>
      <c r="E70" s="34">
        <v>1426917</v>
      </c>
    </row>
    <row r="71" spans="1:15" ht="15" customHeight="1" outlineLevel="1">
      <c r="A71" s="21">
        <v>33</v>
      </c>
      <c r="B71" s="23" t="s">
        <v>122</v>
      </c>
      <c r="C71" s="23"/>
      <c r="D71" s="90">
        <v>0</v>
      </c>
      <c r="E71" s="34">
        <v>0</v>
      </c>
    </row>
    <row r="72" spans="1:15" ht="15" customHeight="1" thickBot="1">
      <c r="B72" s="22" t="s">
        <v>80</v>
      </c>
      <c r="C72" s="22"/>
      <c r="D72" s="91">
        <v>11219238.600000001</v>
      </c>
      <c r="E72" s="92">
        <v>1426917</v>
      </c>
    </row>
    <row r="73" spans="1:15" ht="9" customHeight="1">
      <c r="B73" s="23"/>
      <c r="C73" s="23"/>
      <c r="D73" s="90"/>
      <c r="E73" s="34"/>
    </row>
    <row r="74" spans="1:15" ht="15" customHeight="1">
      <c r="B74" s="22" t="s">
        <v>123</v>
      </c>
      <c r="C74" s="22"/>
      <c r="D74" s="88"/>
      <c r="E74" s="89"/>
    </row>
    <row r="75" spans="1:15" ht="15" customHeight="1">
      <c r="A75" s="21">
        <v>34</v>
      </c>
      <c r="B75" s="23" t="s">
        <v>121</v>
      </c>
      <c r="C75" s="23"/>
      <c r="D75" s="90">
        <v>11219238.600000001</v>
      </c>
      <c r="E75" s="34">
        <v>1426917</v>
      </c>
    </row>
    <row r="76" spans="1:15" ht="15" customHeight="1" outlineLevel="1">
      <c r="A76" s="21">
        <v>35</v>
      </c>
      <c r="B76" s="23" t="s">
        <v>122</v>
      </c>
      <c r="C76" s="23"/>
      <c r="D76" s="90">
        <v>0</v>
      </c>
      <c r="E76" s="34">
        <v>0</v>
      </c>
    </row>
    <row r="77" spans="1:15" ht="15" customHeight="1" thickBot="1">
      <c r="B77" s="22" t="s">
        <v>124</v>
      </c>
      <c r="C77" s="22"/>
      <c r="D77" s="91">
        <v>11219238.600000001</v>
      </c>
      <c r="E77" s="92">
        <v>1426917</v>
      </c>
    </row>
    <row r="78" spans="1:15" ht="15" customHeight="1">
      <c r="B78" s="22" t="s">
        <v>125</v>
      </c>
      <c r="C78" s="22"/>
      <c r="D78" s="90"/>
      <c r="E78" s="34"/>
    </row>
    <row r="79" spans="1:15" ht="15" customHeight="1" thickBot="1">
      <c r="A79" s="21">
        <v>36</v>
      </c>
      <c r="B79" s="23" t="s">
        <v>126</v>
      </c>
      <c r="C79" s="23">
        <v>24</v>
      </c>
      <c r="D79" s="93">
        <v>3.3217590793855972E-2</v>
      </c>
      <c r="E79" s="94">
        <v>3.5051791381776783E-3</v>
      </c>
    </row>
    <row r="80" spans="1:15" ht="15" customHeight="1" thickBot="1">
      <c r="A80" s="21">
        <v>37</v>
      </c>
      <c r="B80" s="23" t="s">
        <v>127</v>
      </c>
      <c r="C80" s="23">
        <v>24</v>
      </c>
      <c r="D80" s="93">
        <v>3.3217590793855972E-2</v>
      </c>
      <c r="E80" s="94">
        <v>3.5051791381776783E-3</v>
      </c>
    </row>
    <row r="81" spans="1:15" ht="8.25" customHeight="1">
      <c r="B81" s="23"/>
      <c r="C81" s="23"/>
      <c r="D81" s="95"/>
      <c r="E81" s="96"/>
    </row>
    <row r="82" spans="1:15" ht="15.75" customHeight="1" outlineLevel="1">
      <c r="B82" s="23" t="s">
        <v>55</v>
      </c>
      <c r="C82" s="23"/>
      <c r="D82" s="95"/>
      <c r="E82" s="96"/>
    </row>
    <row r="83" spans="1:15" ht="15" customHeight="1" outlineLevel="1" thickBot="1">
      <c r="A83" s="21">
        <v>38</v>
      </c>
      <c r="B83" s="23" t="s">
        <v>126</v>
      </c>
      <c r="C83" s="23"/>
      <c r="D83" s="93">
        <v>3.3217590793855972E-2</v>
      </c>
      <c r="E83" s="94">
        <v>3.5051791381776783E-3</v>
      </c>
    </row>
    <row r="84" spans="1:15" ht="15" customHeight="1" outlineLevel="1" thickBot="1">
      <c r="A84" s="21">
        <v>39</v>
      </c>
      <c r="B84" s="23" t="s">
        <v>127</v>
      </c>
      <c r="C84" s="23"/>
      <c r="D84" s="93">
        <v>3.3217590793855972E-2</v>
      </c>
      <c r="E84" s="94">
        <v>3.5051791381776783E-3</v>
      </c>
    </row>
    <row r="85" spans="1:15" ht="15" customHeight="1"/>
    <row r="86" spans="1:15" outlineLevel="1">
      <c r="B86" s="30"/>
      <c r="C86" s="30"/>
      <c r="D86" s="98"/>
    </row>
    <row r="87" spans="1:15" outlineLevel="1"/>
    <row r="88" spans="1:15" outlineLevel="1">
      <c r="B88" s="21" t="s">
        <v>2</v>
      </c>
    </row>
    <row r="89" spans="1:15" ht="13.5" outlineLevel="1" thickBot="1">
      <c r="B89" s="21" t="s">
        <v>128</v>
      </c>
      <c r="D89" s="97">
        <v>337749919</v>
      </c>
      <c r="E89" s="55">
        <v>337749919</v>
      </c>
      <c r="J89" s="99"/>
      <c r="K89" s="99"/>
      <c r="L89" s="99"/>
      <c r="M89" s="99"/>
      <c r="N89" s="99"/>
      <c r="O89" s="99">
        <v>2014</v>
      </c>
    </row>
    <row r="90" spans="1:15" outlineLevel="1"/>
    <row r="91" spans="1:15" outlineLevel="1">
      <c r="K91" s="40"/>
      <c r="L91" s="40"/>
      <c r="M91" s="40"/>
      <c r="N91" s="40"/>
      <c r="O91" s="40" t="s">
        <v>129</v>
      </c>
    </row>
    <row r="92" spans="1:15" outlineLevel="1"/>
    <row r="93" spans="1:15" outlineLevel="1">
      <c r="B93" s="21" t="s">
        <v>130</v>
      </c>
      <c r="E93" s="100">
        <v>42005</v>
      </c>
    </row>
    <row r="94" spans="1:15" outlineLevel="1">
      <c r="B94" s="21" t="s">
        <v>131</v>
      </c>
      <c r="E94" s="100">
        <v>42119</v>
      </c>
    </row>
    <row r="95" spans="1:15" outlineLevel="1">
      <c r="B95" s="21" t="s">
        <v>132</v>
      </c>
      <c r="E95" s="100">
        <v>42277</v>
      </c>
    </row>
    <row r="96" spans="1:15" outlineLevel="1"/>
    <row r="97" spans="2:14" outlineLevel="1">
      <c r="B97" s="21" t="s">
        <v>133</v>
      </c>
    </row>
    <row r="98" spans="2:14" outlineLevel="1"/>
    <row r="99" spans="2:14" outlineLevel="1">
      <c r="B99" s="21" t="s">
        <v>2</v>
      </c>
    </row>
    <row r="100" spans="2:14" outlineLevel="1"/>
    <row r="101" spans="2:14" outlineLevel="1"/>
    <row r="102" spans="2:14" outlineLevel="1">
      <c r="B102" s="21" t="s">
        <v>130</v>
      </c>
      <c r="E102" s="100">
        <v>42370</v>
      </c>
    </row>
    <row r="103" spans="2:14" outlineLevel="1">
      <c r="B103" s="21" t="s">
        <v>131</v>
      </c>
      <c r="E103" s="100">
        <v>42451</v>
      </c>
    </row>
    <row r="104" spans="2:14" outlineLevel="1">
      <c r="E104" s="100">
        <v>42453</v>
      </c>
    </row>
    <row r="105" spans="2:14" outlineLevel="1">
      <c r="E105" s="100">
        <v>42457</v>
      </c>
    </row>
    <row r="106" spans="2:14" outlineLevel="1">
      <c r="E106" s="100">
        <v>42460</v>
      </c>
    </row>
    <row r="107" spans="2:14" outlineLevel="1">
      <c r="E107" s="100">
        <v>42464</v>
      </c>
    </row>
    <row r="108" spans="2:14" outlineLevel="1">
      <c r="E108" s="100">
        <v>42465</v>
      </c>
    </row>
    <row r="109" spans="2:14" outlineLevel="1">
      <c r="E109" s="100">
        <v>42479</v>
      </c>
    </row>
    <row r="110" spans="2:14" outlineLevel="1">
      <c r="E110" s="100">
        <v>42480</v>
      </c>
    </row>
    <row r="111" spans="2:14" outlineLevel="1">
      <c r="E111" s="100">
        <v>42531</v>
      </c>
    </row>
    <row r="112" spans="2:14" outlineLevel="1">
      <c r="B112" s="21" t="s">
        <v>132</v>
      </c>
      <c r="E112" s="100">
        <v>42643</v>
      </c>
      <c r="N112" s="55"/>
    </row>
    <row r="113" spans="2:14" outlineLevel="1">
      <c r="E113" s="100">
        <v>42735</v>
      </c>
      <c r="N113" s="55"/>
    </row>
    <row r="114" spans="2:14" outlineLevel="1">
      <c r="B114" s="21" t="s">
        <v>133</v>
      </c>
      <c r="E114" s="100">
        <v>42825</v>
      </c>
      <c r="N114" s="55"/>
    </row>
    <row r="115" spans="2:14" outlineLevel="1">
      <c r="E115" s="100"/>
    </row>
    <row r="116" spans="2:14" outlineLevel="1"/>
  </sheetData>
  <pageMargins left="0.47" right="0.26" top="0.33" bottom="0.18" header="0.26" footer="0.16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indicatori cheie</vt:lpstr>
      <vt:lpstr>1.1 pozitia financiara_092019</vt:lpstr>
      <vt:lpstr>1.2 RezG_092019</vt:lpstr>
      <vt:lpstr>'1.2 RezG_092019'!Print_Area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SPali</dc:creator>
  <cp:lastModifiedBy>Ciprian Pataki</cp:lastModifiedBy>
  <dcterms:created xsi:type="dcterms:W3CDTF">2019-11-28T12:31:13Z</dcterms:created>
  <dcterms:modified xsi:type="dcterms:W3CDTF">2019-12-05T15:17:18Z</dcterms:modified>
</cp:coreProperties>
</file>